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autoCompressPictures="0"/>
  <bookViews>
    <workbookView xWindow="0" yWindow="0" windowWidth="25600" windowHeight="12620" activeTab="1"/>
  </bookViews>
  <sheets>
    <sheet name="Example" sheetId="1" r:id="rId1"/>
    <sheet name="blank sheet for students" sheetId="2" r:id="rId2"/>
    <sheet name="Sheet3" sheetId="3" r:id="rId3"/>
  </sheets>
  <definedNames>
    <definedName name="_xlnm.Print_Area" localSheetId="1">'blank sheet for students'!$A$1:$Q$37</definedName>
    <definedName name="_xlnm.Print_Area" localSheetId="0">Example!$A$1:$Q$41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5" i="2" l="1"/>
  <c r="L34" i="2"/>
  <c r="L33" i="2"/>
  <c r="L32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26" i="2"/>
  <c r="F26" i="2"/>
  <c r="M35" i="2"/>
  <c r="M34" i="2"/>
  <c r="M33" i="2"/>
  <c r="M32" i="2"/>
  <c r="J35" i="2"/>
  <c r="N35" i="2"/>
  <c r="C35" i="2"/>
  <c r="G35" i="2"/>
  <c r="N33" i="2"/>
  <c r="N34" i="2"/>
  <c r="N32" i="2"/>
  <c r="C34" i="2"/>
  <c r="G34" i="2"/>
  <c r="G33" i="2"/>
  <c r="G27" i="2"/>
  <c r="G28" i="2"/>
  <c r="G29" i="2"/>
  <c r="G30" i="2"/>
  <c r="G31" i="2"/>
  <c r="G32" i="2"/>
  <c r="I41" i="1"/>
  <c r="J41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C34" i="1"/>
  <c r="C35" i="1"/>
  <c r="C36" i="1"/>
  <c r="C37" i="1"/>
  <c r="C38" i="1"/>
  <c r="C39" i="1"/>
  <c r="C40" i="1"/>
  <c r="C41" i="1"/>
  <c r="F41" i="1"/>
  <c r="K41" i="1"/>
  <c r="I40" i="1"/>
  <c r="J40" i="1"/>
  <c r="F40" i="1"/>
  <c r="K40" i="1"/>
  <c r="I39" i="1"/>
  <c r="J39" i="1"/>
  <c r="F39" i="1"/>
  <c r="K39" i="1"/>
  <c r="I38" i="1"/>
  <c r="J38" i="1"/>
  <c r="F38" i="1"/>
  <c r="K38" i="1"/>
  <c r="I37" i="1"/>
  <c r="J37" i="1"/>
  <c r="F37" i="1"/>
  <c r="K37" i="1"/>
  <c r="I36" i="1"/>
  <c r="J36" i="1"/>
  <c r="F36" i="1"/>
  <c r="K36" i="1"/>
  <c r="I35" i="1"/>
  <c r="J35" i="1"/>
  <c r="F35" i="1"/>
  <c r="K35" i="1"/>
  <c r="I34" i="1"/>
  <c r="J34" i="1"/>
  <c r="F34" i="1"/>
  <c r="K34" i="1"/>
  <c r="I33" i="1"/>
  <c r="J33" i="1"/>
  <c r="H34" i="1"/>
  <c r="H35" i="1"/>
  <c r="H36" i="1"/>
  <c r="H37" i="1"/>
  <c r="H38" i="1"/>
  <c r="H39" i="1"/>
  <c r="H40" i="1"/>
  <c r="H41" i="1"/>
  <c r="H33" i="1"/>
  <c r="F33" i="1"/>
</calcChain>
</file>

<file path=xl/sharedStrings.xml><?xml version="1.0" encoding="utf-8"?>
<sst xmlns="http://schemas.openxmlformats.org/spreadsheetml/2006/main" count="100" uniqueCount="72">
  <si>
    <t>Equipment:</t>
  </si>
  <si>
    <t>Tall plastic demo tank</t>
  </si>
  <si>
    <t>Fill demo tank with 7 liters of RO water.  Water will be 18.3 cm deep as measured from bench top.</t>
  </si>
  <si>
    <t>Use plastic blocks to support exterior flashlight body so flashlite won't slowly drop down.</t>
  </si>
  <si>
    <t>Tape light meter and flashlite in place.</t>
  </si>
  <si>
    <t>Keep bentonite slurry stirring during demo to keep clay mixed up.</t>
  </si>
  <si>
    <t>Start</t>
  </si>
  <si>
    <t>Tank total volume (ml)</t>
  </si>
  <si>
    <t>Slurry volume added (ml)</t>
  </si>
  <si>
    <t>Clay added (mg)</t>
  </si>
  <si>
    <t>Total clay in tank (mg)</t>
  </si>
  <si>
    <t>Light meter (lux)</t>
  </si>
  <si>
    <t>Before lab:</t>
  </si>
  <si>
    <t>scale</t>
  </si>
  <si>
    <t>bentonite</t>
  </si>
  <si>
    <t>bentonite spoon</t>
  </si>
  <si>
    <t>weighing pan</t>
  </si>
  <si>
    <t>1 liter beaker</t>
  </si>
  <si>
    <t>magnetic stirrer</t>
  </si>
  <si>
    <t>stir bar recovery wand</t>
  </si>
  <si>
    <t>Stir on setting 7 for 30 minutes with magnetic wand in beaker to increase shear.</t>
  </si>
  <si>
    <t>Flashlight wired to plug in</t>
  </si>
  <si>
    <t>Tape to hold light meter and flashlight in place</t>
  </si>
  <si>
    <t>Ruler to stir clay slurry after addition</t>
  </si>
  <si>
    <t>Absorbance</t>
  </si>
  <si>
    <t>Add 0.25 gram of bentonite to 1 liter of water.</t>
  </si>
  <si>
    <t>Put tank in cardboard box, install light meter and flashlight.</t>
  </si>
  <si>
    <t>Cardboard Beer's law box</t>
  </si>
  <si>
    <t>Beer's law of transmittance and absorbance</t>
  </si>
  <si>
    <t>Plastic blocks to support flashlite body</t>
  </si>
  <si>
    <t>100 ml graduated cylinder to measure slurry</t>
  </si>
  <si>
    <t>empty beaker to hold wet stirring ruler</t>
  </si>
  <si>
    <t>Turn on light meter and flashlite 5 minutes before demo so they can warm up.</t>
  </si>
  <si>
    <t>Add approximately 100 ml of slurry each time, and note light meter reading.</t>
  </si>
  <si>
    <t>Transmittance</t>
  </si>
  <si>
    <t>Conc. (mg/ml)</t>
  </si>
  <si>
    <t>beam-c</t>
  </si>
  <si>
    <t>c*</t>
  </si>
  <si>
    <t>Beer's law of transmittance and attenuation</t>
  </si>
  <si>
    <t>V_dark=</t>
  </si>
  <si>
    <t>Measure the V_dark of a commercial  beam attenuation meter which you will use to measure attenuation.</t>
  </si>
  <si>
    <t>Each time run a subsample in the commercial transmissometer and pour it back into the tank</t>
  </si>
  <si>
    <t>Run a sub sample with a commercial beam transmissometer and record the voltage.</t>
  </si>
  <si>
    <t>NaN</t>
  </si>
  <si>
    <t>Lux with shutter on=</t>
  </si>
  <si>
    <t>Lux_ref</t>
  </si>
  <si>
    <t>(light_meter-Lux with shutter on)/(Lux_ref-Lux with shutter on)</t>
  </si>
  <si>
    <t>(V_sample-v_dark)/(v_ref-v_dark)</t>
  </si>
  <si>
    <t>-LN(Transmittance)/path-length</t>
  </si>
  <si>
    <t>path-length=</t>
  </si>
  <si>
    <t>Trasmittance=</t>
  </si>
  <si>
    <t>beam-c=</t>
  </si>
  <si>
    <t>Home made:</t>
  </si>
  <si>
    <t>Commercial:</t>
  </si>
  <si>
    <t>Plot</t>
  </si>
  <si>
    <t>I. transmittance as function of number of drops</t>
  </si>
  <si>
    <t>2. beam attnuation as functon of dropt</t>
  </si>
  <si>
    <t>3. Compute drop specific absorption (beam attenuation/number of frops)</t>
  </si>
  <si>
    <t>Ruler to stir food coloring</t>
  </si>
  <si>
    <t>Food coloring dropper</t>
  </si>
  <si>
    <t>Relect:</t>
  </si>
  <si>
    <t>How similar or different the results you obtained and why?</t>
  </si>
  <si>
    <t>m</t>
  </si>
  <si>
    <t>No. drops</t>
  </si>
  <si>
    <t>Step</t>
  </si>
  <si>
    <t>specific beam attenuation (beam-c per drop)</t>
  </si>
  <si>
    <t>V_signal</t>
  </si>
  <si>
    <t>transmittance</t>
  </si>
  <si>
    <t>specific beam attenuation (beam-c) per drop</t>
  </si>
  <si>
    <t>volts</t>
  </si>
  <si>
    <t>v_dark=-0.058</t>
  </si>
  <si>
    <t>V_ref=-4.57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</si>
</sst>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quotePrefix="1"/>
    <xf numFmtId="9" fontId="0" fillId="0" borderId="1" xfId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0" xfId="1" applyFon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/>
    <xf numFmtId="2" fontId="0" fillId="0" borderId="1" xfId="0" applyNumberFormat="1" applyBorder="1" applyAlignment="1">
      <alignment horizontal="center"/>
    </xf>
  </cellXfs>
  <cellStyles count="4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124221566054243"/>
                  <c:y val="-0.388907844852727"/>
                </c:manualLayout>
              </c:layout>
              <c:numFmt formatCode="General" sourceLinked="0"/>
            </c:trendlineLbl>
          </c:trendline>
          <c:xVal>
            <c:numRef>
              <c:f>Example!$F$33:$F$41</c:f>
              <c:numCache>
                <c:formatCode>General</c:formatCode>
                <c:ptCount val="9"/>
                <c:pt idx="0">
                  <c:v>0.0</c:v>
                </c:pt>
                <c:pt idx="1">
                  <c:v>0.0034516765285996</c:v>
                </c:pt>
                <c:pt idx="2">
                  <c:v>0.00664024475038242</c:v>
                </c:pt>
                <c:pt idx="3">
                  <c:v>0.00991219646041981</c:v>
                </c:pt>
                <c:pt idx="4">
                  <c:v>0.0130973331528361</c:v>
                </c:pt>
                <c:pt idx="5">
                  <c:v>0.0161990647962592</c:v>
                </c:pt>
                <c:pt idx="6">
                  <c:v>0.0191597414589104</c:v>
                </c:pt>
                <c:pt idx="7">
                  <c:v>0.0220463722808389</c:v>
                </c:pt>
                <c:pt idx="8">
                  <c:v>0.0248906611782866</c:v>
                </c:pt>
              </c:numCache>
            </c:numRef>
          </c:xVal>
          <c:yVal>
            <c:numRef>
              <c:f>Example!$G$33:$G$41</c:f>
              <c:numCache>
                <c:formatCode>General</c:formatCode>
                <c:ptCount val="9"/>
                <c:pt idx="0">
                  <c:v>2100.0</c:v>
                </c:pt>
                <c:pt idx="1">
                  <c:v>1700.0</c:v>
                </c:pt>
                <c:pt idx="2">
                  <c:v>1340.0</c:v>
                </c:pt>
                <c:pt idx="3">
                  <c:v>1070.0</c:v>
                </c:pt>
                <c:pt idx="4">
                  <c:v>860.0</c:v>
                </c:pt>
                <c:pt idx="5">
                  <c:v>710.0</c:v>
                </c:pt>
                <c:pt idx="6">
                  <c:v>580.0</c:v>
                </c:pt>
                <c:pt idx="7">
                  <c:v>495.0</c:v>
                </c:pt>
                <c:pt idx="8">
                  <c:v>420.0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862600"/>
        <c:axId val="2102868152"/>
      </c:scatterChart>
      <c:valAx>
        <c:axId val="2102862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Clay</a:t>
                </a:r>
                <a:r>
                  <a:rPr lang="en-US" baseline="0"/>
                  <a:t> concentration (g/L)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2868152"/>
        <c:crosses val="autoZero"/>
        <c:crossBetween val="midCat"/>
      </c:valAx>
      <c:valAx>
        <c:axId val="2102868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Light</a:t>
                </a:r>
                <a:r>
                  <a:rPr lang="en-US" baseline="0"/>
                  <a:t> meter (lux)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02862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6062992126"/>
          <c:y val="0.0606598133566637"/>
          <c:w val="0.79441447944007"/>
          <c:h val="0.700053587051619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07841207349082"/>
                  <c:y val="0.0689698162729659"/>
                </c:manualLayout>
              </c:layout>
              <c:numFmt formatCode="General" sourceLinked="0"/>
            </c:trendlineLbl>
          </c:trendline>
          <c:xVal>
            <c:numRef>
              <c:f>Example!$F$33:$F$41</c:f>
              <c:numCache>
                <c:formatCode>General</c:formatCode>
                <c:ptCount val="9"/>
                <c:pt idx="0">
                  <c:v>0.0</c:v>
                </c:pt>
                <c:pt idx="1">
                  <c:v>0.0034516765285996</c:v>
                </c:pt>
                <c:pt idx="2">
                  <c:v>0.00664024475038242</c:v>
                </c:pt>
                <c:pt idx="3">
                  <c:v>0.00991219646041981</c:v>
                </c:pt>
                <c:pt idx="4">
                  <c:v>0.0130973331528361</c:v>
                </c:pt>
                <c:pt idx="5">
                  <c:v>0.0161990647962592</c:v>
                </c:pt>
                <c:pt idx="6">
                  <c:v>0.0191597414589104</c:v>
                </c:pt>
                <c:pt idx="7">
                  <c:v>0.0220463722808389</c:v>
                </c:pt>
                <c:pt idx="8">
                  <c:v>0.0248906611782866</c:v>
                </c:pt>
              </c:numCache>
            </c:numRef>
          </c:xVal>
          <c:yVal>
            <c:numRef>
              <c:f>Example!$I$33:$I$41</c:f>
              <c:numCache>
                <c:formatCode>General</c:formatCode>
                <c:ptCount val="9"/>
                <c:pt idx="0">
                  <c:v>0.0</c:v>
                </c:pt>
                <c:pt idx="1">
                  <c:v>0.0917703733556453</c:v>
                </c:pt>
                <c:pt idx="2">
                  <c:v>0.195114496369112</c:v>
                </c:pt>
                <c:pt idx="3">
                  <c:v>0.29283551704871</c:v>
                </c:pt>
                <c:pt idx="4">
                  <c:v>0.387720843490352</c:v>
                </c:pt>
                <c:pt idx="5">
                  <c:v>0.470960946014844</c:v>
                </c:pt>
                <c:pt idx="6">
                  <c:v>0.558791301170982</c:v>
                </c:pt>
                <c:pt idx="7">
                  <c:v>0.62761409580035</c:v>
                </c:pt>
                <c:pt idx="8">
                  <c:v>0.698970004336019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940280"/>
        <c:axId val="2102945912"/>
      </c:scatterChart>
      <c:valAx>
        <c:axId val="2102940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Clay</a:t>
                </a:r>
                <a:r>
                  <a:rPr lang="en-US" baseline="0"/>
                  <a:t> concentration (g/liter)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2945912"/>
        <c:crosses val="autoZero"/>
        <c:crossBetween val="midCat"/>
      </c:valAx>
      <c:valAx>
        <c:axId val="2102945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2940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363517060367"/>
          <c:y val="0.0282524059492563"/>
          <c:w val="0.787344925634296"/>
          <c:h val="0.700053587051619"/>
        </c:manualLayout>
      </c:layout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trendline>
            <c:trendlineType val="exp"/>
            <c:dispRSqr val="1"/>
            <c:dispEq val="1"/>
            <c:trendlineLbl>
              <c:layout>
                <c:manualLayout>
                  <c:x val="-0.0634897200349957"/>
                  <c:y val="-0.445367454068241"/>
                </c:manualLayout>
              </c:layout>
              <c:numFmt formatCode="General" sourceLinked="0"/>
            </c:trendlineLbl>
          </c:trendline>
          <c:xVal>
            <c:numRef>
              <c:f>Example!$F$33:$F$41</c:f>
              <c:numCache>
                <c:formatCode>General</c:formatCode>
                <c:ptCount val="9"/>
                <c:pt idx="0">
                  <c:v>0.0</c:v>
                </c:pt>
                <c:pt idx="1">
                  <c:v>0.0034516765285996</c:v>
                </c:pt>
                <c:pt idx="2">
                  <c:v>0.00664024475038242</c:v>
                </c:pt>
                <c:pt idx="3">
                  <c:v>0.00991219646041981</c:v>
                </c:pt>
                <c:pt idx="4">
                  <c:v>0.0130973331528361</c:v>
                </c:pt>
                <c:pt idx="5">
                  <c:v>0.0161990647962592</c:v>
                </c:pt>
                <c:pt idx="6">
                  <c:v>0.0191597414589104</c:v>
                </c:pt>
                <c:pt idx="7">
                  <c:v>0.0220463722808389</c:v>
                </c:pt>
                <c:pt idx="8">
                  <c:v>0.0248906611782866</c:v>
                </c:pt>
              </c:numCache>
            </c:numRef>
          </c:xVal>
          <c:yVal>
            <c:numRef>
              <c:f>Example!$H$33:$H$41</c:f>
              <c:numCache>
                <c:formatCode>General</c:formatCode>
                <c:ptCount val="9"/>
                <c:pt idx="0">
                  <c:v>100.0</c:v>
                </c:pt>
                <c:pt idx="1">
                  <c:v>80.95238095238095</c:v>
                </c:pt>
                <c:pt idx="2">
                  <c:v>63.8095238095238</c:v>
                </c:pt>
                <c:pt idx="3">
                  <c:v>50.95238095238095</c:v>
                </c:pt>
                <c:pt idx="4">
                  <c:v>40.95238095238095</c:v>
                </c:pt>
                <c:pt idx="5">
                  <c:v>33.80952380952381</c:v>
                </c:pt>
                <c:pt idx="6">
                  <c:v>27.61904761904762</c:v>
                </c:pt>
                <c:pt idx="7">
                  <c:v>23.57142857142857</c:v>
                </c:pt>
                <c:pt idx="8">
                  <c:v>20.0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974024"/>
        <c:axId val="2102979432"/>
      </c:scatterChart>
      <c:valAx>
        <c:axId val="2102974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Clay concentration (g/L)</a:t>
                </a:r>
              </a:p>
            </c:rich>
          </c:tx>
          <c:layout>
            <c:manualLayout>
              <c:xMode val="edge"/>
              <c:yMode val="edge"/>
              <c:x val="0.396682414698163"/>
              <c:y val="0.87868037328667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102979432"/>
        <c:crosses val="autoZero"/>
        <c:crossBetween val="midCat"/>
      </c:valAx>
      <c:valAx>
        <c:axId val="2102979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Tranmittance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02974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'blank sheet for students'!$C$27:$C$35</c:f>
              <c:numCache>
                <c:formatCode>General</c:formatCode>
                <c:ptCount val="9"/>
                <c:pt idx="0">
                  <c:v>1.0</c:v>
                </c:pt>
                <c:pt idx="1">
                  <c:v>2.0</c:v>
                </c:pt>
                <c:pt idx="2">
                  <c:v>4.0</c:v>
                </c:pt>
                <c:pt idx="3">
                  <c:v>8.0</c:v>
                </c:pt>
                <c:pt idx="4">
                  <c:v>16.0</c:v>
                </c:pt>
                <c:pt idx="5">
                  <c:v>32.0</c:v>
                </c:pt>
                <c:pt idx="6">
                  <c:v>64.0</c:v>
                </c:pt>
                <c:pt idx="7">
                  <c:v>128.0</c:v>
                </c:pt>
                <c:pt idx="8">
                  <c:v>256.0</c:v>
                </c:pt>
              </c:numCache>
            </c:numRef>
          </c:xVal>
          <c:yVal>
            <c:numRef>
              <c:f>'blank sheet for students'!$F$27:$F$35</c:f>
              <c:numCache>
                <c:formatCode>0.00</c:formatCode>
                <c:ptCount val="9"/>
                <c:pt idx="0">
                  <c:v>0.0</c:v>
                </c:pt>
                <c:pt idx="1">
                  <c:v>0.031173387149423</c:v>
                </c:pt>
                <c:pt idx="2">
                  <c:v>0.069062363309777</c:v>
                </c:pt>
                <c:pt idx="3">
                  <c:v>0.126910765102084</c:v>
                </c:pt>
                <c:pt idx="4">
                  <c:v>0.280628733729116</c:v>
                </c:pt>
                <c:pt idx="5">
                  <c:v>0.547868952694605</c:v>
                </c:pt>
                <c:pt idx="6">
                  <c:v>0.887160155245354</c:v>
                </c:pt>
                <c:pt idx="7">
                  <c:v>1.386815773044165</c:v>
                </c:pt>
                <c:pt idx="8">
                  <c:v>1.861001387925766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0644600"/>
        <c:axId val="2116734872"/>
      </c:scatterChart>
      <c:valAx>
        <c:axId val="2100644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16734872"/>
        <c:crosses val="autoZero"/>
        <c:crossBetween val="midCat"/>
      </c:valAx>
      <c:valAx>
        <c:axId val="2116734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10064460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'blank sheet for students'!$J$32:$J$35</c:f>
              <c:numCache>
                <c:formatCode>General</c:formatCode>
                <c:ptCount val="4"/>
                <c:pt idx="0">
                  <c:v>32.0</c:v>
                </c:pt>
                <c:pt idx="1">
                  <c:v>64.0</c:v>
                </c:pt>
                <c:pt idx="2">
                  <c:v>128.0</c:v>
                </c:pt>
                <c:pt idx="3">
                  <c:v>256.0</c:v>
                </c:pt>
              </c:numCache>
            </c:numRef>
          </c:xVal>
          <c:yVal>
            <c:numRef>
              <c:f>'blank sheet for students'!$M$32:$M$35</c:f>
              <c:numCache>
                <c:formatCode>General</c:formatCode>
                <c:ptCount val="4"/>
                <c:pt idx="0">
                  <c:v>1.829273878873679</c:v>
                </c:pt>
                <c:pt idx="1">
                  <c:v>3.204683254549021</c:v>
                </c:pt>
                <c:pt idx="2">
                  <c:v>6.140559954869824</c:v>
                </c:pt>
                <c:pt idx="3">
                  <c:v>9.58361031472664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6751816"/>
        <c:axId val="2100599880"/>
      </c:scatterChart>
      <c:valAx>
        <c:axId val="2116751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0599880"/>
        <c:crosses val="autoZero"/>
        <c:crossBetween val="midCat"/>
      </c:valAx>
      <c:valAx>
        <c:axId val="2100599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67518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0</xdr:row>
      <xdr:rowOff>19050</xdr:rowOff>
    </xdr:from>
    <xdr:to>
      <xdr:col>16</xdr:col>
      <xdr:colOff>152400</xdr:colOff>
      <xdr:row>12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485775</xdr:colOff>
      <xdr:row>29</xdr:row>
      <xdr:rowOff>95250</xdr:rowOff>
    </xdr:from>
    <xdr:to>
      <xdr:col>18</xdr:col>
      <xdr:colOff>257175</xdr:colOff>
      <xdr:row>41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381000</xdr:colOff>
      <xdr:row>13</xdr:row>
      <xdr:rowOff>19050</xdr:rowOff>
    </xdr:from>
    <xdr:to>
      <xdr:col>16</xdr:col>
      <xdr:colOff>152400</xdr:colOff>
      <xdr:row>28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48</xdr:row>
      <xdr:rowOff>82550</xdr:rowOff>
    </xdr:from>
    <xdr:to>
      <xdr:col>7</xdr:col>
      <xdr:colOff>311150</xdr:colOff>
      <xdr:row>65</xdr:row>
      <xdr:rowOff>19050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133350</xdr:colOff>
      <xdr:row>48</xdr:row>
      <xdr:rowOff>107950</xdr:rowOff>
    </xdr:from>
    <xdr:to>
      <xdr:col>13</xdr:col>
      <xdr:colOff>501650</xdr:colOff>
      <xdr:row>65</xdr:row>
      <xdr:rowOff>44450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20" workbookViewId="0">
      <selection activeCell="K35" sqref="K35:K41"/>
    </sheetView>
  </sheetViews>
  <sheetFormatPr baseColWidth="10" defaultColWidth="8.7109375" defaultRowHeight="13" x14ac:dyDescent="0"/>
  <cols>
    <col min="1" max="1" width="4.85546875" customWidth="1"/>
    <col min="2" max="2" width="8" customWidth="1"/>
    <col min="3" max="3" width="8.28515625" customWidth="1"/>
    <col min="4" max="4" width="7.5703125" customWidth="1"/>
    <col min="5" max="5" width="8.42578125" customWidth="1"/>
    <col min="6" max="6" width="7.5703125" customWidth="1"/>
    <col min="7" max="7" width="8.5703125" customWidth="1"/>
    <col min="8" max="8" width="14.140625" customWidth="1"/>
    <col min="9" max="9" width="12.42578125" customWidth="1"/>
    <col min="10" max="10" width="9" customWidth="1"/>
  </cols>
  <sheetData>
    <row r="1" spans="1:3">
      <c r="A1" s="4" t="s">
        <v>28</v>
      </c>
    </row>
    <row r="3" spans="1:3">
      <c r="A3" t="s">
        <v>0</v>
      </c>
      <c r="C3" t="s">
        <v>1</v>
      </c>
    </row>
    <row r="4" spans="1:3">
      <c r="C4" t="s">
        <v>27</v>
      </c>
    </row>
    <row r="5" spans="1:3">
      <c r="C5" t="s">
        <v>21</v>
      </c>
    </row>
    <row r="6" spans="1:3">
      <c r="C6" t="s">
        <v>22</v>
      </c>
    </row>
    <row r="7" spans="1:3">
      <c r="C7" t="s">
        <v>29</v>
      </c>
    </row>
    <row r="8" spans="1:3">
      <c r="C8" t="s">
        <v>23</v>
      </c>
    </row>
    <row r="9" spans="1:3">
      <c r="C9" t="s">
        <v>30</v>
      </c>
    </row>
    <row r="10" spans="1:3">
      <c r="C10" t="s">
        <v>31</v>
      </c>
    </row>
    <row r="12" spans="1:3">
      <c r="A12" t="s">
        <v>12</v>
      </c>
      <c r="C12" t="s">
        <v>13</v>
      </c>
    </row>
    <row r="13" spans="1:3">
      <c r="C13" t="s">
        <v>14</v>
      </c>
    </row>
    <row r="14" spans="1:3">
      <c r="C14" t="s">
        <v>15</v>
      </c>
    </row>
    <row r="15" spans="1:3">
      <c r="C15" t="s">
        <v>16</v>
      </c>
    </row>
    <row r="16" spans="1:3">
      <c r="C16" t="s">
        <v>17</v>
      </c>
    </row>
    <row r="17" spans="1:11">
      <c r="C17" t="s">
        <v>18</v>
      </c>
    </row>
    <row r="18" spans="1:11">
      <c r="C18" t="s">
        <v>19</v>
      </c>
    </row>
    <row r="20" spans="1:11">
      <c r="A20" t="s">
        <v>25</v>
      </c>
    </row>
    <row r="21" spans="1:11">
      <c r="A21" t="s">
        <v>20</v>
      </c>
    </row>
    <row r="22" spans="1:11">
      <c r="A22" t="s">
        <v>5</v>
      </c>
    </row>
    <row r="23" spans="1:11">
      <c r="A23" t="s">
        <v>2</v>
      </c>
    </row>
    <row r="24" spans="1:11">
      <c r="A24" t="s">
        <v>26</v>
      </c>
    </row>
    <row r="25" spans="1:11">
      <c r="A25" t="s">
        <v>3</v>
      </c>
    </row>
    <row r="26" spans="1:11">
      <c r="A26" t="s">
        <v>4</v>
      </c>
    </row>
    <row r="27" spans="1:11">
      <c r="A27" t="s">
        <v>32</v>
      </c>
    </row>
    <row r="29" spans="1:11">
      <c r="A29" s="4" t="s">
        <v>33</v>
      </c>
    </row>
    <row r="31" spans="1:11">
      <c r="B31" s="5"/>
      <c r="C31" s="5"/>
      <c r="D31" s="6"/>
      <c r="E31" s="5"/>
      <c r="F31" s="5"/>
      <c r="G31" s="5"/>
      <c r="H31" s="5"/>
    </row>
    <row r="32" spans="1:11" ht="52">
      <c r="B32" s="2" t="s">
        <v>8</v>
      </c>
      <c r="C32" s="2" t="s">
        <v>7</v>
      </c>
      <c r="D32" s="2" t="s">
        <v>9</v>
      </c>
      <c r="E32" s="2" t="s">
        <v>10</v>
      </c>
      <c r="F32" s="2" t="s">
        <v>35</v>
      </c>
      <c r="G32" s="2" t="s">
        <v>11</v>
      </c>
      <c r="H32" s="2" t="s">
        <v>34</v>
      </c>
      <c r="I32" s="2" t="s">
        <v>24</v>
      </c>
      <c r="J32" s="2" t="s">
        <v>36</v>
      </c>
      <c r="K32" s="2" t="s">
        <v>37</v>
      </c>
    </row>
    <row r="33" spans="1:11">
      <c r="A33" s="1" t="s">
        <v>6</v>
      </c>
      <c r="B33" s="3">
        <v>0</v>
      </c>
      <c r="C33" s="3">
        <v>7000</v>
      </c>
      <c r="D33" s="3">
        <v>0</v>
      </c>
      <c r="E33" s="3">
        <v>0</v>
      </c>
      <c r="F33" s="3">
        <f>E33/C33</f>
        <v>0</v>
      </c>
      <c r="G33" s="3">
        <v>2100</v>
      </c>
      <c r="H33" s="3">
        <f>100*(G33/$G$33)</f>
        <v>100</v>
      </c>
      <c r="I33" s="1">
        <f>-LOG(G33/$G$33)</f>
        <v>0</v>
      </c>
      <c r="J33">
        <f>+I33/0.1</f>
        <v>0</v>
      </c>
    </row>
    <row r="34" spans="1:11">
      <c r="A34" s="1">
        <v>1</v>
      </c>
      <c r="B34" s="3">
        <v>98</v>
      </c>
      <c r="C34" s="3">
        <f>C33+B34</f>
        <v>7098</v>
      </c>
      <c r="D34" s="3">
        <f>B34/4</f>
        <v>24.5</v>
      </c>
      <c r="E34" s="3">
        <f>D34</f>
        <v>24.5</v>
      </c>
      <c r="F34" s="3">
        <f t="shared" ref="F34:F41" si="0">E34/C34</f>
        <v>3.4516765285996054E-3</v>
      </c>
      <c r="G34" s="3">
        <v>1700</v>
      </c>
      <c r="H34" s="3">
        <f t="shared" ref="H34:H41" si="1">100*(G34/$G$33)</f>
        <v>80.952380952380949</v>
      </c>
      <c r="I34" s="1">
        <f t="shared" ref="I34:I41" si="2">-LOG(G34/$G$33)</f>
        <v>9.1770373355645335E-2</v>
      </c>
      <c r="J34">
        <f t="shared" ref="J34:J41" si="3">+I34/0.1</f>
        <v>0.91770373355645329</v>
      </c>
      <c r="K34">
        <f>+J34/F34/1000</f>
        <v>0.2658718816646411</v>
      </c>
    </row>
    <row r="35" spans="1:11">
      <c r="A35" s="1">
        <v>2</v>
      </c>
      <c r="B35" s="3">
        <v>93</v>
      </c>
      <c r="C35" s="3">
        <f t="shared" ref="C35:E41" si="4">C34+B35</f>
        <v>7191</v>
      </c>
      <c r="D35" s="3">
        <f t="shared" ref="D35:D41" si="5">B35/4</f>
        <v>23.25</v>
      </c>
      <c r="E35" s="3">
        <f t="shared" si="4"/>
        <v>47.75</v>
      </c>
      <c r="F35" s="3">
        <f t="shared" si="0"/>
        <v>6.6402447503824229E-3</v>
      </c>
      <c r="G35" s="3">
        <v>1340</v>
      </c>
      <c r="H35" s="3">
        <f t="shared" si="1"/>
        <v>63.809523809523803</v>
      </c>
      <c r="I35" s="1">
        <f t="shared" si="2"/>
        <v>0.19511449636911168</v>
      </c>
      <c r="J35">
        <f t="shared" si="3"/>
        <v>1.9511449636911167</v>
      </c>
      <c r="K35">
        <f t="shared" ref="K35:K41" si="6">+J35/F35/1000</f>
        <v>0.29383630228068736</v>
      </c>
    </row>
    <row r="36" spans="1:11">
      <c r="A36" s="1">
        <v>3</v>
      </c>
      <c r="B36" s="3">
        <v>98</v>
      </c>
      <c r="C36" s="3">
        <f t="shared" si="4"/>
        <v>7289</v>
      </c>
      <c r="D36" s="3">
        <f t="shared" si="5"/>
        <v>24.5</v>
      </c>
      <c r="E36" s="3">
        <f t="shared" si="4"/>
        <v>72.25</v>
      </c>
      <c r="F36" s="3">
        <f t="shared" si="0"/>
        <v>9.9121964604198115E-3</v>
      </c>
      <c r="G36" s="3">
        <v>1070</v>
      </c>
      <c r="H36" s="3">
        <f t="shared" si="1"/>
        <v>50.952380952380949</v>
      </c>
      <c r="I36" s="1">
        <f t="shared" si="2"/>
        <v>0.29283551704870964</v>
      </c>
      <c r="J36">
        <f t="shared" si="3"/>
        <v>2.9283551704870963</v>
      </c>
      <c r="K36">
        <f t="shared" si="6"/>
        <v>0.29542949256305112</v>
      </c>
    </row>
    <row r="37" spans="1:11">
      <c r="A37" s="1">
        <v>4</v>
      </c>
      <c r="B37" s="3">
        <v>98</v>
      </c>
      <c r="C37" s="3">
        <f t="shared" si="4"/>
        <v>7387</v>
      </c>
      <c r="D37" s="3">
        <f t="shared" si="5"/>
        <v>24.5</v>
      </c>
      <c r="E37" s="3">
        <f t="shared" si="4"/>
        <v>96.75</v>
      </c>
      <c r="F37" s="3">
        <f t="shared" si="0"/>
        <v>1.3097333152836064E-2</v>
      </c>
      <c r="G37" s="3">
        <v>860</v>
      </c>
      <c r="H37" s="3">
        <f t="shared" si="1"/>
        <v>40.952380952380949</v>
      </c>
      <c r="I37" s="1">
        <f t="shared" si="2"/>
        <v>0.38772084349035157</v>
      </c>
      <c r="J37">
        <f t="shared" si="3"/>
        <v>3.8772084349035154</v>
      </c>
      <c r="K37">
        <f t="shared" si="6"/>
        <v>0.29603037424942907</v>
      </c>
    </row>
    <row r="38" spans="1:11">
      <c r="A38" s="1">
        <v>5</v>
      </c>
      <c r="B38" s="3">
        <v>98</v>
      </c>
      <c r="C38" s="3">
        <f t="shared" si="4"/>
        <v>7485</v>
      </c>
      <c r="D38" s="3">
        <f t="shared" si="5"/>
        <v>24.5</v>
      </c>
      <c r="E38" s="3">
        <f t="shared" si="4"/>
        <v>121.25</v>
      </c>
      <c r="F38" s="3">
        <f t="shared" si="0"/>
        <v>1.6199064796259186E-2</v>
      </c>
      <c r="G38" s="3">
        <v>710</v>
      </c>
      <c r="H38" s="3">
        <f t="shared" si="1"/>
        <v>33.80952380952381</v>
      </c>
      <c r="I38" s="1">
        <f t="shared" si="2"/>
        <v>0.47096094601484395</v>
      </c>
      <c r="J38">
        <f t="shared" si="3"/>
        <v>4.7096094601484388</v>
      </c>
      <c r="K38">
        <f t="shared" si="6"/>
        <v>0.29073341698318406</v>
      </c>
    </row>
    <row r="39" spans="1:11">
      <c r="A39" s="1">
        <v>6</v>
      </c>
      <c r="B39" s="3">
        <v>96</v>
      </c>
      <c r="C39" s="3">
        <f t="shared" si="4"/>
        <v>7581</v>
      </c>
      <c r="D39" s="3">
        <f t="shared" si="5"/>
        <v>24</v>
      </c>
      <c r="E39" s="3">
        <f t="shared" si="4"/>
        <v>145.25</v>
      </c>
      <c r="F39" s="3">
        <f t="shared" si="0"/>
        <v>1.9159741458910435E-2</v>
      </c>
      <c r="G39" s="3">
        <v>580</v>
      </c>
      <c r="H39" s="3">
        <f t="shared" si="1"/>
        <v>27.61904761904762</v>
      </c>
      <c r="I39" s="1">
        <f t="shared" si="2"/>
        <v>0.55879130117098197</v>
      </c>
      <c r="J39">
        <f t="shared" si="3"/>
        <v>5.5879130117098192</v>
      </c>
      <c r="K39">
        <f t="shared" si="6"/>
        <v>0.29164866465936068</v>
      </c>
    </row>
    <row r="40" spans="1:11">
      <c r="A40" s="1">
        <v>7</v>
      </c>
      <c r="B40" s="3">
        <v>96</v>
      </c>
      <c r="C40" s="3">
        <f t="shared" si="4"/>
        <v>7677</v>
      </c>
      <c r="D40" s="3">
        <f t="shared" si="5"/>
        <v>24</v>
      </c>
      <c r="E40" s="3">
        <f t="shared" si="4"/>
        <v>169.25</v>
      </c>
      <c r="F40" s="3">
        <f t="shared" si="0"/>
        <v>2.2046372280838868E-2</v>
      </c>
      <c r="G40" s="3">
        <v>495</v>
      </c>
      <c r="H40" s="3">
        <f t="shared" si="1"/>
        <v>23.571428571428569</v>
      </c>
      <c r="I40" s="1">
        <f t="shared" si="2"/>
        <v>0.62761409580035055</v>
      </c>
      <c r="J40">
        <f t="shared" si="3"/>
        <v>6.2761409580035048</v>
      </c>
      <c r="K40">
        <f t="shared" si="6"/>
        <v>0.28467907908178974</v>
      </c>
    </row>
    <row r="41" spans="1:11">
      <c r="A41" s="1">
        <v>8</v>
      </c>
      <c r="B41" s="3">
        <v>97</v>
      </c>
      <c r="C41" s="3">
        <f t="shared" si="4"/>
        <v>7774</v>
      </c>
      <c r="D41" s="3">
        <f t="shared" si="5"/>
        <v>24.25</v>
      </c>
      <c r="E41" s="3">
        <f t="shared" si="4"/>
        <v>193.5</v>
      </c>
      <c r="F41" s="3">
        <f t="shared" si="0"/>
        <v>2.4890661178286595E-2</v>
      </c>
      <c r="G41" s="3">
        <v>420</v>
      </c>
      <c r="H41" s="3">
        <f t="shared" si="1"/>
        <v>20</v>
      </c>
      <c r="I41" s="1">
        <f t="shared" si="2"/>
        <v>0.69897000433601875</v>
      </c>
      <c r="J41">
        <f t="shared" si="3"/>
        <v>6.9897000433601875</v>
      </c>
      <c r="K41">
        <f t="shared" si="6"/>
        <v>0.28081616608311161</v>
      </c>
    </row>
  </sheetData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48"/>
  <sheetViews>
    <sheetView tabSelected="1" topLeftCell="A37" workbookViewId="0">
      <selection activeCell="H54" sqref="H54"/>
    </sheetView>
  </sheetViews>
  <sheetFormatPr baseColWidth="10" defaultColWidth="8.7109375" defaultRowHeight="13" x14ac:dyDescent="0"/>
  <cols>
    <col min="1" max="1" width="17" customWidth="1"/>
    <col min="2" max="2" width="8" customWidth="1"/>
    <col min="3" max="3" width="8.28515625" customWidth="1"/>
    <col min="4" max="4" width="7.5703125" customWidth="1"/>
    <col min="5" max="5" width="8.42578125" customWidth="1"/>
    <col min="6" max="6" width="7.5703125" customWidth="1"/>
    <col min="7" max="7" width="8.5703125" customWidth="1"/>
    <col min="8" max="8" width="14.140625" customWidth="1"/>
    <col min="9" max="9" width="12.42578125" customWidth="1"/>
    <col min="15" max="15" width="5.5703125" customWidth="1"/>
  </cols>
  <sheetData>
    <row r="1" spans="1:3">
      <c r="A1" s="4" t="s">
        <v>38</v>
      </c>
    </row>
    <row r="3" spans="1:3">
      <c r="A3" t="s">
        <v>0</v>
      </c>
      <c r="C3" t="s">
        <v>1</v>
      </c>
    </row>
    <row r="4" spans="1:3">
      <c r="C4" t="s">
        <v>27</v>
      </c>
    </row>
    <row r="5" spans="1:3">
      <c r="C5" t="s">
        <v>21</v>
      </c>
    </row>
    <row r="6" spans="1:3">
      <c r="C6" t="s">
        <v>22</v>
      </c>
    </row>
    <row r="7" spans="1:3">
      <c r="C7" t="s">
        <v>29</v>
      </c>
    </row>
    <row r="8" spans="1:3">
      <c r="C8" t="s">
        <v>59</v>
      </c>
    </row>
    <row r="9" spans="1:3">
      <c r="C9" t="s">
        <v>58</v>
      </c>
    </row>
    <row r="10" spans="1:3">
      <c r="C10" t="s">
        <v>31</v>
      </c>
    </row>
    <row r="13" spans="1:3">
      <c r="A13" t="s">
        <v>2</v>
      </c>
    </row>
    <row r="14" spans="1:3">
      <c r="A14" t="s">
        <v>26</v>
      </c>
    </row>
    <row r="15" spans="1:3">
      <c r="A15" t="s">
        <v>3</v>
      </c>
    </row>
    <row r="16" spans="1:3">
      <c r="A16" t="s">
        <v>4</v>
      </c>
    </row>
    <row r="17" spans="1:16">
      <c r="A17" t="s">
        <v>32</v>
      </c>
    </row>
    <row r="18" spans="1:16">
      <c r="A18" t="s">
        <v>40</v>
      </c>
    </row>
    <row r="19" spans="1:16">
      <c r="A19" t="s">
        <v>41</v>
      </c>
    </row>
    <row r="22" spans="1:16">
      <c r="A22" s="4" t="s">
        <v>42</v>
      </c>
    </row>
    <row r="24" spans="1:16">
      <c r="A24" t="s">
        <v>52</v>
      </c>
      <c r="B24" s="5"/>
      <c r="C24" s="5"/>
      <c r="D24" s="6"/>
      <c r="E24" s="5"/>
      <c r="F24" s="5"/>
      <c r="G24" s="5"/>
      <c r="H24" s="5"/>
      <c r="I24" t="s">
        <v>53</v>
      </c>
      <c r="K24" s="4" t="s">
        <v>39</v>
      </c>
      <c r="L24">
        <v>-5.8000000000000003E-2</v>
      </c>
      <c r="M24" t="s">
        <v>69</v>
      </c>
    </row>
    <row r="25" spans="1:16" ht="78">
      <c r="B25" s="2" t="s">
        <v>64</v>
      </c>
      <c r="C25" s="2" t="s">
        <v>63</v>
      </c>
      <c r="D25" s="2" t="s">
        <v>11</v>
      </c>
      <c r="E25" s="2" t="s">
        <v>34</v>
      </c>
      <c r="F25" s="2" t="s">
        <v>36</v>
      </c>
      <c r="G25" s="2" t="s">
        <v>65</v>
      </c>
      <c r="I25" s="2"/>
      <c r="J25" s="2" t="s">
        <v>63</v>
      </c>
      <c r="K25" s="2" t="s">
        <v>66</v>
      </c>
      <c r="L25" s="2" t="s">
        <v>67</v>
      </c>
      <c r="M25" s="2" t="s">
        <v>36</v>
      </c>
      <c r="N25" s="2" t="s">
        <v>68</v>
      </c>
    </row>
    <row r="26" spans="1:16">
      <c r="A26" t="s">
        <v>45</v>
      </c>
      <c r="B26" s="7" t="s">
        <v>6</v>
      </c>
      <c r="C26" s="3">
        <v>0</v>
      </c>
      <c r="D26" s="3">
        <v>4330</v>
      </c>
      <c r="E26" s="10">
        <f>(D26+30)/(4330+30)</f>
        <v>1</v>
      </c>
      <c r="F26" s="17">
        <f>-(LN(E26))/0.37</f>
        <v>0</v>
      </c>
      <c r="G26" s="3">
        <v>0</v>
      </c>
      <c r="H26" s="3" t="s">
        <v>43</v>
      </c>
      <c r="I26" s="4" t="s">
        <v>71</v>
      </c>
      <c r="J26" s="3">
        <v>0</v>
      </c>
      <c r="K26" s="3"/>
      <c r="L26" s="3"/>
      <c r="M26" s="3"/>
      <c r="N26" s="3"/>
      <c r="O26" s="3" t="s">
        <v>43</v>
      </c>
      <c r="P26" s="3" t="s">
        <v>6</v>
      </c>
    </row>
    <row r="27" spans="1:16">
      <c r="A27" t="s">
        <v>44</v>
      </c>
      <c r="B27" s="8">
        <v>1</v>
      </c>
      <c r="C27" s="3">
        <v>1</v>
      </c>
      <c r="D27" s="3">
        <v>4330</v>
      </c>
      <c r="E27" s="10">
        <f t="shared" ref="E27:E35" si="0">(D27+30)/(4330+30)</f>
        <v>1</v>
      </c>
      <c r="F27" s="17">
        <f>-(LN(E27))/0.37</f>
        <v>0</v>
      </c>
      <c r="G27" s="3">
        <f>F27/C27</f>
        <v>0</v>
      </c>
      <c r="H27" s="1"/>
      <c r="I27" t="s">
        <v>70</v>
      </c>
      <c r="J27" s="3">
        <v>0</v>
      </c>
      <c r="K27" s="3"/>
      <c r="L27" s="3"/>
      <c r="M27" s="3"/>
      <c r="N27" s="3"/>
      <c r="O27" s="3"/>
      <c r="P27" s="3">
        <v>1</v>
      </c>
    </row>
    <row r="28" spans="1:16">
      <c r="B28" s="8">
        <v>2</v>
      </c>
      <c r="C28" s="3">
        <v>2</v>
      </c>
      <c r="D28" s="3">
        <v>4280</v>
      </c>
      <c r="E28" s="10">
        <f t="shared" si="0"/>
        <v>0.98853211009174313</v>
      </c>
      <c r="F28" s="17">
        <f>-(LN(E28))/0.37</f>
        <v>3.1173387149423023E-2</v>
      </c>
      <c r="G28" s="3">
        <f>F28/C28</f>
        <v>1.5586693574711511E-2</v>
      </c>
      <c r="H28" s="1"/>
      <c r="J28" s="3"/>
      <c r="K28" s="3"/>
      <c r="L28" s="3"/>
      <c r="M28" s="3"/>
      <c r="N28" s="3"/>
      <c r="O28" s="3"/>
      <c r="P28" s="3">
        <v>2</v>
      </c>
    </row>
    <row r="29" spans="1:16">
      <c r="B29" s="8">
        <v>3</v>
      </c>
      <c r="C29" s="3">
        <v>4</v>
      </c>
      <c r="D29" s="3">
        <v>4220</v>
      </c>
      <c r="E29" s="10">
        <f t="shared" si="0"/>
        <v>0.97477064220183485</v>
      </c>
      <c r="F29" s="17">
        <f>-(LN(E29))/0.37</f>
        <v>6.9062363309777039E-2</v>
      </c>
      <c r="G29" s="3">
        <f>F29/C29</f>
        <v>1.726559082744426E-2</v>
      </c>
      <c r="H29" s="1"/>
      <c r="J29" s="3"/>
      <c r="K29" s="3"/>
      <c r="L29" s="3"/>
      <c r="M29" s="3"/>
      <c r="N29" s="3"/>
      <c r="O29" s="3"/>
      <c r="P29" s="3">
        <v>3</v>
      </c>
    </row>
    <row r="30" spans="1:16">
      <c r="B30" s="8">
        <v>4</v>
      </c>
      <c r="C30" s="3">
        <v>8</v>
      </c>
      <c r="D30" s="3">
        <v>4130</v>
      </c>
      <c r="E30" s="10">
        <f t="shared" si="0"/>
        <v>0.95412844036697253</v>
      </c>
      <c r="F30" s="17">
        <f>-(LN(E30))/0.37</f>
        <v>0.12691076510208374</v>
      </c>
      <c r="G30" s="3">
        <f>F30/C30</f>
        <v>1.5863845637760467E-2</v>
      </c>
      <c r="H30" s="1"/>
      <c r="J30" s="3"/>
      <c r="K30" s="3"/>
      <c r="L30" s="3"/>
      <c r="M30" s="3"/>
      <c r="N30" s="3"/>
      <c r="O30" s="3"/>
      <c r="P30" s="3">
        <v>4</v>
      </c>
    </row>
    <row r="31" spans="1:16">
      <c r="B31" s="8">
        <v>5</v>
      </c>
      <c r="C31" s="3">
        <v>16</v>
      </c>
      <c r="D31" s="3">
        <v>3900</v>
      </c>
      <c r="E31" s="10">
        <f t="shared" si="0"/>
        <v>0.90137614678899081</v>
      </c>
      <c r="F31" s="17">
        <f t="shared" ref="F31:F35" si="1">-(LN(E31))/0.37</f>
        <v>0.28062873372911651</v>
      </c>
      <c r="G31" s="3">
        <f>F31/C31</f>
        <v>1.7539295858069782E-2</v>
      </c>
      <c r="H31" s="1"/>
      <c r="J31" s="3"/>
      <c r="K31" s="3"/>
      <c r="L31" s="3"/>
      <c r="M31" s="3"/>
      <c r="N31" s="3"/>
      <c r="O31" s="3"/>
      <c r="P31" s="3">
        <v>5</v>
      </c>
    </row>
    <row r="32" spans="1:16">
      <c r="B32" s="8">
        <v>6</v>
      </c>
      <c r="C32" s="3">
        <v>32</v>
      </c>
      <c r="D32" s="3">
        <v>3530</v>
      </c>
      <c r="E32" s="10">
        <f t="shared" si="0"/>
        <v>0.8165137614678899</v>
      </c>
      <c r="F32" s="17">
        <f t="shared" si="1"/>
        <v>0.547868952694605</v>
      </c>
      <c r="G32" s="3">
        <f>F32/C32</f>
        <v>1.7120904771706406E-2</v>
      </c>
      <c r="H32" s="1"/>
      <c r="J32" s="3">
        <v>32</v>
      </c>
      <c r="K32" s="3">
        <v>-2.9140000000000001</v>
      </c>
      <c r="L32" s="10">
        <f>(K32+0.058)/(-4.57+0.058)</f>
        <v>0.63297872340425532</v>
      </c>
      <c r="M32" s="3">
        <f>-(LN(L32))/0.25</f>
        <v>1.8292738788736793</v>
      </c>
      <c r="N32" s="3">
        <f>M32/J32</f>
        <v>5.7164808714802479E-2</v>
      </c>
      <c r="O32" s="3"/>
      <c r="P32" s="3">
        <v>6</v>
      </c>
    </row>
    <row r="33" spans="1:16">
      <c r="B33" s="8">
        <v>7</v>
      </c>
      <c r="C33" s="3">
        <v>64</v>
      </c>
      <c r="D33" s="3">
        <v>3110</v>
      </c>
      <c r="E33" s="10">
        <f t="shared" si="0"/>
        <v>0.72018348623853212</v>
      </c>
      <c r="F33" s="17">
        <f t="shared" si="1"/>
        <v>0.88716015524535385</v>
      </c>
      <c r="G33" s="3">
        <f>F33/C33</f>
        <v>1.3861877425708654E-2</v>
      </c>
      <c r="H33" s="1"/>
      <c r="J33" s="3">
        <v>64</v>
      </c>
      <c r="K33" s="3">
        <v>-2.0830000000000002</v>
      </c>
      <c r="L33" s="10">
        <f t="shared" ref="L33:L35" si="2">(K33+0.058)/(-4.57+0.058)</f>
        <v>0.44880319148936171</v>
      </c>
      <c r="M33" s="3">
        <f t="shared" ref="M33:M35" si="3">-(LN(L33))/0.25</f>
        <v>3.2046832545490211</v>
      </c>
      <c r="N33" s="3">
        <f>M33/J33</f>
        <v>5.0073175852328455E-2</v>
      </c>
      <c r="O33" s="3"/>
      <c r="P33" s="3">
        <v>7</v>
      </c>
    </row>
    <row r="34" spans="1:16">
      <c r="B34" s="8">
        <v>8</v>
      </c>
      <c r="C34" s="3">
        <f>2*C33</f>
        <v>128</v>
      </c>
      <c r="D34" s="3">
        <v>2580</v>
      </c>
      <c r="E34" s="10">
        <f t="shared" si="0"/>
        <v>0.59862385321100919</v>
      </c>
      <c r="F34" s="17">
        <f t="shared" si="1"/>
        <v>1.3868157730441646</v>
      </c>
      <c r="G34" s="3">
        <f>F34/C34</f>
        <v>1.0834498226907536E-2</v>
      </c>
      <c r="H34" s="1"/>
      <c r="J34" s="3">
        <v>128</v>
      </c>
      <c r="K34" s="3">
        <v>-1.03</v>
      </c>
      <c r="L34" s="10">
        <f t="shared" si="2"/>
        <v>0.21542553191489358</v>
      </c>
      <c r="M34" s="3">
        <f t="shared" si="3"/>
        <v>6.1405599548698238</v>
      </c>
      <c r="N34" s="3">
        <f>M34/J34</f>
        <v>4.7973124647420498E-2</v>
      </c>
      <c r="O34" s="3"/>
      <c r="P34" s="3">
        <v>8</v>
      </c>
    </row>
    <row r="35" spans="1:16">
      <c r="B35" s="8">
        <v>9</v>
      </c>
      <c r="C35" s="3">
        <f>128*2</f>
        <v>256</v>
      </c>
      <c r="D35" s="3">
        <v>2160</v>
      </c>
      <c r="E35" s="10">
        <f t="shared" si="0"/>
        <v>0.50229357798165142</v>
      </c>
      <c r="F35" s="17">
        <f t="shared" si="1"/>
        <v>1.8610013879257661</v>
      </c>
      <c r="G35" s="3">
        <f>F35/C35</f>
        <v>7.2695366715850238E-3</v>
      </c>
      <c r="H35" s="1"/>
      <c r="J35" s="3">
        <f>128*2</f>
        <v>256</v>
      </c>
      <c r="K35" s="3">
        <v>-0.46899999999999997</v>
      </c>
      <c r="L35" s="10">
        <f t="shared" si="2"/>
        <v>9.1090425531914876E-2</v>
      </c>
      <c r="M35" s="3">
        <f t="shared" si="3"/>
        <v>9.5836103147266414</v>
      </c>
      <c r="N35" s="3">
        <f>M35/J35</f>
        <v>3.7435977791900943E-2</v>
      </c>
      <c r="O35" s="3"/>
      <c r="P35" s="3">
        <v>9</v>
      </c>
    </row>
    <row r="36" spans="1:16">
      <c r="B36" s="12"/>
      <c r="C36" s="13"/>
      <c r="D36" s="13"/>
      <c r="E36" s="14"/>
      <c r="F36" s="15"/>
      <c r="G36" s="13"/>
      <c r="H36" s="16"/>
      <c r="J36" s="16"/>
      <c r="K36" s="16"/>
      <c r="L36" s="13"/>
      <c r="M36" s="16"/>
      <c r="N36" s="16"/>
      <c r="O36" s="13"/>
    </row>
    <row r="37" spans="1:16">
      <c r="B37" s="12"/>
      <c r="C37" s="13"/>
      <c r="D37" s="13"/>
      <c r="E37" s="14"/>
      <c r="F37" s="15"/>
      <c r="G37" s="13"/>
      <c r="H37" s="16"/>
      <c r="J37" s="16"/>
      <c r="K37" s="16"/>
      <c r="L37" s="13"/>
      <c r="M37" s="16"/>
      <c r="N37" s="16"/>
      <c r="O37" s="13"/>
    </row>
    <row r="38" spans="1:16">
      <c r="A38" t="s">
        <v>49</v>
      </c>
      <c r="B38" s="11">
        <v>0.37</v>
      </c>
      <c r="C38" t="s">
        <v>62</v>
      </c>
      <c r="I38" t="s">
        <v>49</v>
      </c>
      <c r="J38">
        <v>0.25</v>
      </c>
      <c r="K38" t="s">
        <v>62</v>
      </c>
    </row>
    <row r="39" spans="1:16">
      <c r="A39" t="s">
        <v>50</v>
      </c>
      <c r="B39" t="s">
        <v>46</v>
      </c>
      <c r="I39" t="s">
        <v>50</v>
      </c>
      <c r="J39" t="s">
        <v>47</v>
      </c>
    </row>
    <row r="40" spans="1:16">
      <c r="A40" t="s">
        <v>51</v>
      </c>
      <c r="B40" s="9" t="s">
        <v>48</v>
      </c>
      <c r="I40" t="s">
        <v>51</v>
      </c>
      <c r="J40" s="9" t="s">
        <v>48</v>
      </c>
    </row>
    <row r="43" spans="1:16">
      <c r="A43" s="4" t="s">
        <v>54</v>
      </c>
      <c r="B43" t="s">
        <v>55</v>
      </c>
    </row>
    <row r="44" spans="1:16">
      <c r="B44" t="s">
        <v>56</v>
      </c>
      <c r="I44" t="s">
        <v>55</v>
      </c>
    </row>
    <row r="45" spans="1:16">
      <c r="B45" t="s">
        <v>57</v>
      </c>
      <c r="I45" t="s">
        <v>56</v>
      </c>
    </row>
    <row r="46" spans="1:16">
      <c r="I46" t="s">
        <v>57</v>
      </c>
    </row>
    <row r="48" spans="1:16">
      <c r="A48" s="4" t="s">
        <v>60</v>
      </c>
      <c r="B48" t="s">
        <v>61</v>
      </c>
    </row>
  </sheetData>
  <pageMargins left="0.7" right="0.7" top="0.75" bottom="0.75" header="0.3" footer="0.3"/>
  <pageSetup scale="6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3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blank sheet for students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Loftin</dc:creator>
  <cp:lastModifiedBy>Emmanuel Boss</cp:lastModifiedBy>
  <cp:lastPrinted>2009-09-21T14:11:15Z</cp:lastPrinted>
  <dcterms:created xsi:type="dcterms:W3CDTF">2009-09-14T13:48:01Z</dcterms:created>
  <dcterms:modified xsi:type="dcterms:W3CDTF">2012-11-06T11:44:23Z</dcterms:modified>
</cp:coreProperties>
</file>