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nils/Documents/UMaine/Lab/data/SOCCOM/cruises/11_P18/"/>
    </mc:Choice>
  </mc:AlternateContent>
  <bookViews>
    <workbookView xWindow="240" yWindow="460" windowWidth="20360" windowHeight="14180"/>
  </bookViews>
  <sheets>
    <sheet name="p1" sheetId="4" r:id="rId1"/>
    <sheet name="DL calc" sheetId="5" r:id="rId2"/>
  </sheets>
  <externalReferences>
    <externalReference r:id="rId3"/>
  </externalReferences>
  <definedNames>
    <definedName name="_xlnm.Print_Area" localSheetId="0">'p1'!$A$1:$K$41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4" l="1"/>
  <c r="I8" i="4"/>
  <c r="I10" i="4"/>
  <c r="I11" i="4"/>
  <c r="I12" i="4"/>
  <c r="I13" i="4"/>
  <c r="I15" i="4"/>
  <c r="I16" i="4"/>
  <c r="I17" i="4"/>
  <c r="I19" i="4"/>
  <c r="I20" i="4"/>
  <c r="I21" i="4"/>
  <c r="I23" i="4"/>
  <c r="I24" i="4"/>
  <c r="I25" i="4"/>
  <c r="I26" i="4"/>
  <c r="I27" i="4"/>
  <c r="I29" i="4"/>
  <c r="I30" i="4"/>
  <c r="I31" i="4"/>
  <c r="I33" i="4"/>
  <c r="I34" i="4"/>
  <c r="I35" i="4"/>
  <c r="I36" i="4"/>
  <c r="I37" i="4"/>
  <c r="I6" i="4"/>
  <c r="G33" i="4"/>
  <c r="G29" i="4"/>
  <c r="G23" i="4"/>
  <c r="G19" i="4"/>
  <c r="G15" i="4"/>
  <c r="G10" i="4"/>
  <c r="G6" i="4"/>
  <c r="G37" i="4"/>
  <c r="G34" i="4"/>
  <c r="G35" i="4"/>
  <c r="G31" i="4"/>
  <c r="G30" i="4"/>
  <c r="G24" i="4"/>
  <c r="G25" i="4"/>
  <c r="G26" i="4"/>
  <c r="G20" i="4"/>
  <c r="G21" i="4"/>
  <c r="G16" i="4"/>
  <c r="G17" i="4"/>
  <c r="G11" i="4"/>
  <c r="G12" i="4"/>
  <c r="G13" i="4"/>
  <c r="G7" i="4"/>
  <c r="G8" i="4"/>
  <c r="D33" i="4"/>
  <c r="D37" i="4"/>
  <c r="D34" i="4"/>
  <c r="D35" i="4"/>
  <c r="D29" i="4"/>
  <c r="D30" i="4"/>
  <c r="D23" i="4"/>
  <c r="D24" i="4"/>
  <c r="D25" i="4"/>
  <c r="D26" i="4"/>
  <c r="D19" i="4"/>
  <c r="D20" i="4"/>
  <c r="D21" i="4"/>
  <c r="D15" i="4"/>
  <c r="D16" i="4"/>
  <c r="D17" i="4"/>
  <c r="D12" i="4"/>
  <c r="D13" i="4"/>
  <c r="D11" i="4"/>
  <c r="D10" i="4"/>
  <c r="F10" i="4"/>
  <c r="F11" i="4"/>
  <c r="F12" i="4"/>
  <c r="F13" i="4"/>
  <c r="F15" i="4"/>
  <c r="F16" i="4"/>
  <c r="F17" i="4"/>
  <c r="F19" i="4"/>
  <c r="F20" i="4"/>
  <c r="F21" i="4"/>
  <c r="F23" i="4"/>
  <c r="F24" i="4"/>
  <c r="F25" i="4"/>
  <c r="F26" i="4"/>
  <c r="F27" i="4"/>
  <c r="F29" i="4"/>
  <c r="F30" i="4"/>
  <c r="D31" i="4"/>
  <c r="F31" i="4"/>
  <c r="F33" i="4"/>
  <c r="F34" i="4"/>
  <c r="F35" i="4"/>
  <c r="F36" i="4"/>
  <c r="F37" i="4"/>
  <c r="F7" i="4"/>
  <c r="F8" i="4"/>
  <c r="F6" i="4"/>
  <c r="D8" i="4"/>
  <c r="D7" i="4"/>
  <c r="D6" i="4"/>
  <c r="H21" i="5"/>
  <c r="D21" i="5"/>
  <c r="D22" i="5"/>
  <c r="B7" i="5"/>
  <c r="D7" i="5"/>
  <c r="B21" i="5"/>
  <c r="B22" i="5"/>
  <c r="B5" i="5"/>
  <c r="D17" i="5"/>
  <c r="C17" i="5"/>
  <c r="B17" i="5"/>
  <c r="I16" i="5"/>
  <c r="H16" i="5"/>
  <c r="G16" i="5"/>
  <c r="D16" i="5"/>
  <c r="C16" i="5"/>
  <c r="B16" i="5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/>
  <c r="C7" i="5"/>
  <c r="H11" i="5"/>
  <c r="G11" i="5"/>
  <c r="G21" i="5"/>
  <c r="C5" i="5"/>
  <c r="D11" i="5"/>
  <c r="D23" i="5"/>
  <c r="C11" i="5"/>
  <c r="C21" i="5"/>
  <c r="C22" i="5"/>
  <c r="B6" i="5"/>
  <c r="D6" i="5"/>
  <c r="B11" i="5"/>
  <c r="B23" i="5"/>
  <c r="C6" i="5"/>
  <c r="D5" i="5"/>
  <c r="C23" i="5"/>
  <c r="K35" i="4"/>
  <c r="K36" i="4"/>
  <c r="K37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9" i="4"/>
  <c r="K8" i="4"/>
  <c r="K7" i="4"/>
  <c r="K6" i="4"/>
  <c r="K5" i="4"/>
</calcChain>
</file>

<file path=xl/sharedStrings.xml><?xml version="1.0" encoding="utf-8"?>
<sst xmlns="http://schemas.openxmlformats.org/spreadsheetml/2006/main" count="104" uniqueCount="104">
  <si>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</si>
  <si>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</si>
  <si>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</si>
  <si>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</si>
  <si>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</si>
  <si>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</si>
  <si>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</si>
  <si>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</si>
  <si>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</si>
  <si>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</si>
  <si>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</si>
  <si>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</si>
  <si>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</si>
  <si>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</si>
  <si>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Boss</t>
  </si>
  <si>
    <t>AL5374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</si>
  <si>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</si>
  <si>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</si>
  <si>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</si>
  <si>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</si>
  <si>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</si>
  <si>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</si>
  <si>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</si>
  <si>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</si>
  <si>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</si>
  <si>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</si>
  <si>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</si>
  <si>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</si>
  <si>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</si>
  <si>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</si>
  <si>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</si>
  <si>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</si>
  <si>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</si>
  <si>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</si>
  <si>
    <t>138 22 POC</t>
  </si>
  <si>
    <t>138 B POCD</t>
  </si>
  <si>
    <t>138 B POC</t>
  </si>
  <si>
    <t>138 B DOC</t>
  </si>
  <si>
    <t>146 B DOC</t>
  </si>
  <si>
    <t>146 B POC</t>
  </si>
  <si>
    <t>146 B POCT</t>
  </si>
  <si>
    <t>146 B POCD</t>
  </si>
  <si>
    <t>146 22 POC</t>
  </si>
  <si>
    <t>158 B DOC</t>
  </si>
  <si>
    <t>158 B POC</t>
  </si>
  <si>
    <t>158 BD POC</t>
  </si>
  <si>
    <t>158 22 POC</t>
  </si>
  <si>
    <t>170 B DOC</t>
  </si>
  <si>
    <t>170 B POC</t>
  </si>
  <si>
    <t>170 BD POC</t>
  </si>
  <si>
    <t>170 22 POC</t>
  </si>
  <si>
    <t>186 B DOC</t>
  </si>
  <si>
    <t>186 B POC</t>
  </si>
  <si>
    <t>186 BD POC</t>
  </si>
  <si>
    <t>186 BT POC</t>
  </si>
  <si>
    <t>186 22 POC</t>
  </si>
  <si>
    <t>186 blank POC/DOC</t>
  </si>
  <si>
    <t>195 B DOC</t>
  </si>
  <si>
    <t>195 B POC</t>
  </si>
  <si>
    <t>195 BD POC</t>
  </si>
  <si>
    <t>195 22 POC</t>
  </si>
  <si>
    <t>202 B DOC</t>
  </si>
  <si>
    <t>202 B POC</t>
  </si>
  <si>
    <t>202 BD POC</t>
  </si>
  <si>
    <t>202 23 POC</t>
  </si>
  <si>
    <t>202 blank POC</t>
  </si>
  <si>
    <t>212 B POC</t>
  </si>
  <si>
    <t>Volume Filtered (mL)</t>
  </si>
  <si>
    <t>Average Blank C</t>
  </si>
  <si>
    <t>C (ug/L)</t>
  </si>
  <si>
    <t>Average Blank N</t>
  </si>
  <si>
    <t>N (ug/L)</t>
  </si>
  <si>
    <t>Sample Label</t>
  </si>
  <si>
    <t>CK138_B_DOC</t>
  </si>
  <si>
    <t>CK138_B_POC</t>
  </si>
  <si>
    <t>CK138_BD_POC</t>
  </si>
  <si>
    <t>CK138_22_POC</t>
  </si>
  <si>
    <t>CK_146_B_DOC</t>
  </si>
  <si>
    <t>CK_146_B_POC</t>
  </si>
  <si>
    <t>CK_146_BD_POC</t>
  </si>
  <si>
    <t>CK_146_BT_POC</t>
  </si>
  <si>
    <t>CK_146_22_POC</t>
  </si>
  <si>
    <t>CK_158_B_POC</t>
  </si>
  <si>
    <t>CK_158_BD_POC</t>
  </si>
  <si>
    <t>CK_158_22_POC</t>
  </si>
  <si>
    <t>CK_170_B_POC</t>
  </si>
  <si>
    <t>CK_170_BD_POC</t>
  </si>
  <si>
    <t>CK_170_22_POC</t>
  </si>
  <si>
    <t>CK_186_B_POC</t>
  </si>
  <si>
    <t>CK_186_BD_POC</t>
  </si>
  <si>
    <t>CK_186_BT_POC</t>
  </si>
  <si>
    <t>CK_186_22_POC</t>
  </si>
  <si>
    <t>CK_195_B_POC</t>
  </si>
  <si>
    <t>CK_195_BD_POC</t>
  </si>
  <si>
    <t>CK_195_22_POC</t>
  </si>
  <si>
    <t>CK_202_B_POC</t>
  </si>
  <si>
    <t>CK_202_BD_POC</t>
  </si>
  <si>
    <t>CK_202_23_POC</t>
  </si>
  <si>
    <t>CK_212_B_POC</t>
  </si>
  <si>
    <t>CK_158_B_DOC</t>
  </si>
  <si>
    <t>CK_170_B_DOC</t>
  </si>
  <si>
    <t>CK_186_B_DOC</t>
  </si>
  <si>
    <t>CK_195_B_DOC</t>
  </si>
  <si>
    <t>CK_202_B_DOC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</si>
</sst>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"/>
    <numFmt numFmtId="167" formatCode="0.00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2" fontId="1" fillId="0" borderId="0" xfId="4" applyNumberFormat="1" applyFont="1"/>
    <xf numFmtId="0" fontId="3" fillId="0" borderId="0" xfId="1" applyFont="1" applyAlignment="1">
      <alignment horizontal="center" wrapText="1"/>
    </xf>
    <xf numFmtId="0" fontId="1" fillId="0" borderId="0" xfId="5"/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1" fontId="3" fillId="0" borderId="0" xfId="4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4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4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4" borderId="0" xfId="0" applyFont="1" applyFill="1" applyAlignment="1">
      <alignment horizontal="left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167" fontId="3" fillId="0" borderId="4" xfId="0" applyNumberFormat="1" applyFont="1" applyBorder="1" applyAlignment="1">
      <alignment horizontal="left"/>
    </xf>
    <xf numFmtId="167" fontId="0" fillId="0" borderId="7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167" fontId="0" fillId="3" borderId="10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2" borderId="10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5"/>
    <cellStyle name="Percent 2" xfId="3"/>
    <cellStyle name="Percent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glp/CHN/GLP%20Prelim%20files/Boss_AL5374-prelim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17</v>
          </cell>
          <cell r="D9">
            <v>198</v>
          </cell>
          <cell r="E9">
            <v>67</v>
          </cell>
        </row>
        <row r="11">
          <cell r="I11">
            <v>22.831728368562604</v>
          </cell>
          <cell r="J11">
            <v>71.843772451178893</v>
          </cell>
          <cell r="K11">
            <v>8.2603947145779824</v>
          </cell>
        </row>
        <row r="12">
          <cell r="I12">
            <v>22.83390372914068</v>
          </cell>
          <cell r="J12">
            <v>72.310436396047862</v>
          </cell>
          <cell r="K12">
            <v>8.3039484278300524</v>
          </cell>
        </row>
        <row r="13">
          <cell r="P13">
            <v>22.628399221948222</v>
          </cell>
          <cell r="Q13">
            <v>71.306419775881551</v>
          </cell>
          <cell r="R13">
            <v>8.1718887028621552</v>
          </cell>
        </row>
        <row r="14">
          <cell r="C14">
            <v>22</v>
          </cell>
          <cell r="D14">
            <v>305</v>
          </cell>
          <cell r="E14">
            <v>75</v>
          </cell>
        </row>
        <row r="32">
          <cell r="C32">
            <v>16</v>
          </cell>
          <cell r="D32">
            <v>356</v>
          </cell>
          <cell r="E32">
            <v>88</v>
          </cell>
        </row>
        <row r="33">
          <cell r="I33">
            <v>22.753237801051522</v>
          </cell>
          <cell r="J33">
            <v>66.775369691103762</v>
          </cell>
          <cell r="K33">
            <v>8.067503454957329</v>
          </cell>
        </row>
        <row r="34">
          <cell r="C34">
            <v>23</v>
          </cell>
          <cell r="D34">
            <v>287</v>
          </cell>
          <cell r="E34">
            <v>81</v>
          </cell>
        </row>
        <row r="51">
          <cell r="C51">
            <v>14</v>
          </cell>
          <cell r="D51">
            <v>270</v>
          </cell>
          <cell r="E51">
            <v>82</v>
          </cell>
        </row>
        <row r="52">
          <cell r="I52">
            <v>22.729943881366097</v>
          </cell>
          <cell r="J52">
            <v>67.260177268805393</v>
          </cell>
          <cell r="K52">
            <v>8.1919325340377984</v>
          </cell>
        </row>
        <row r="53">
          <cell r="C53">
            <v>21</v>
          </cell>
          <cell r="D53">
            <v>275</v>
          </cell>
          <cell r="E53">
            <v>96</v>
          </cell>
        </row>
        <row r="55">
          <cell r="C55">
            <v>14</v>
          </cell>
          <cell r="D55">
            <v>309</v>
          </cell>
          <cell r="E55">
            <v>76</v>
          </cell>
        </row>
        <row r="56">
          <cell r="I56">
            <v>22.812478976435262</v>
          </cell>
          <cell r="J56">
            <v>66.204829290143365</v>
          </cell>
          <cell r="K56">
            <v>8.1380327127019001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41"/>
  <sheetViews>
    <sheetView tabSelected="1" workbookViewId="0">
      <selection activeCell="C37" sqref="C37"/>
    </sheetView>
  </sheetViews>
  <sheetFormatPr baseColWidth="10" defaultColWidth="8.83203125" defaultRowHeight="13" x14ac:dyDescent="0.15"/>
  <cols>
    <col min="1" max="2" width="20.5" style="4" customWidth="1"/>
    <col min="3" max="3" width="12.83203125" style="4" customWidth="1"/>
    <col min="4" max="4" width="12.83203125" style="4" hidden="1" customWidth="1"/>
    <col min="5" max="5" width="12.83203125" style="82" hidden="1" customWidth="1"/>
    <col min="6" max="6" width="12.83203125" style="82" customWidth="1"/>
    <col min="7" max="7" width="12.83203125" style="4" hidden="1" customWidth="1"/>
    <col min="8" max="8" width="12.83203125" style="82" hidden="1" customWidth="1"/>
    <col min="9" max="9" width="12.83203125" style="82" customWidth="1"/>
    <col min="10" max="10" width="10.5" style="4" bestFit="1" customWidth="1"/>
    <col min="11" max="11" width="10.83203125" style="4" bestFit="1" customWidth="1"/>
    <col min="12" max="12" width="8.83203125" style="4"/>
    <col min="13" max="13" width="13.6640625" style="4" customWidth="1"/>
    <col min="14" max="16384" width="8.83203125" style="4"/>
  </cols>
  <sheetData>
    <row r="1" spans="1:11" x14ac:dyDescent="0.15">
      <c r="A1" s="13" t="s">
        <v>0</v>
      </c>
      <c r="B1" s="50"/>
      <c r="C1" s="50"/>
      <c r="D1" s="50"/>
      <c r="E1" s="73" t="s">
        <v>14</v>
      </c>
      <c r="F1" s="73"/>
      <c r="G1" s="15"/>
      <c r="H1" s="83" t="s">
        <v>15</v>
      </c>
      <c r="I1" s="83"/>
      <c r="J1" s="5" t="s">
        <v>1</v>
      </c>
      <c r="K1" s="12">
        <v>42801</v>
      </c>
    </row>
    <row r="2" spans="1:11" x14ac:dyDescent="0.15">
      <c r="A2" s="7" t="s">
        <v>2</v>
      </c>
      <c r="B2" s="8"/>
      <c r="C2" s="8"/>
      <c r="D2" s="8"/>
      <c r="E2" s="74"/>
      <c r="F2" s="74"/>
      <c r="G2" s="8"/>
      <c r="H2" s="74"/>
      <c r="I2" s="74"/>
      <c r="J2" s="8"/>
      <c r="K2" s="9"/>
    </row>
    <row r="3" spans="1:11" x14ac:dyDescent="0.15">
      <c r="A3" s="6" t="s">
        <v>3</v>
      </c>
      <c r="B3" s="6"/>
      <c r="C3" s="6"/>
      <c r="D3" s="6"/>
      <c r="E3" s="47" t="s">
        <v>10</v>
      </c>
      <c r="F3" s="51"/>
      <c r="G3" s="51"/>
      <c r="H3" s="48"/>
      <c r="I3" s="86"/>
      <c r="J3" s="1" t="s">
        <v>4</v>
      </c>
      <c r="K3" s="10"/>
    </row>
    <row r="4" spans="1:11" x14ac:dyDescent="0.15">
      <c r="A4" s="7" t="s">
        <v>5</v>
      </c>
      <c r="B4" s="7" t="s">
        <v>72</v>
      </c>
      <c r="C4" s="7" t="s">
        <v>67</v>
      </c>
      <c r="D4" s="7" t="s">
        <v>68</v>
      </c>
      <c r="E4" s="75" t="s">
        <v>6</v>
      </c>
      <c r="F4" s="75" t="s">
        <v>69</v>
      </c>
      <c r="G4" s="7" t="s">
        <v>70</v>
      </c>
      <c r="H4" s="81" t="s">
        <v>7</v>
      </c>
      <c r="I4" s="87" t="s">
        <v>71</v>
      </c>
      <c r="J4" s="2" t="s">
        <v>8</v>
      </c>
      <c r="K4" s="11" t="s">
        <v>9</v>
      </c>
    </row>
    <row r="5" spans="1:11" s="67" customFormat="1" ht="14" x14ac:dyDescent="0.2">
      <c r="A5" s="64" t="s">
        <v>37</v>
      </c>
      <c r="B5" s="65" t="s">
        <v>73</v>
      </c>
      <c r="C5" s="64">
        <v>1058</v>
      </c>
      <c r="D5" s="64"/>
      <c r="E5" s="76">
        <v>40.991676723480033</v>
      </c>
      <c r="F5" s="76"/>
      <c r="G5" s="64"/>
      <c r="H5" s="76">
        <v>4.9374102400000002</v>
      </c>
      <c r="I5" s="76"/>
      <c r="J5" s="66">
        <v>8.3022626702941409</v>
      </c>
      <c r="K5" s="64" t="str">
        <f t="shared" ref="K5:K37" si="0">IF(E5&lt;$E$41,IF(H5&lt;$H$41,"C&lt;DL, N&lt;DL","C&lt;DL"),IF(H5&lt;$H$41,"N&lt;DL",""))</f>
        <v/>
      </c>
    </row>
    <row r="6" spans="1:11" x14ac:dyDescent="0.15">
      <c r="A6" s="14" t="s">
        <v>36</v>
      </c>
      <c r="B6" s="52" t="s">
        <v>74</v>
      </c>
      <c r="C6" s="53">
        <v>1057</v>
      </c>
      <c r="D6" s="16">
        <f>E5/C5*1000</f>
        <v>38.744495957920634</v>
      </c>
      <c r="E6" s="77">
        <v>398.79295752565088</v>
      </c>
      <c r="F6" s="77">
        <f>E6/C6*1000-D6</f>
        <v>338.54307029151255</v>
      </c>
      <c r="G6" s="16">
        <f>H5/C5*1000</f>
        <v>4.6667393572778835</v>
      </c>
      <c r="H6" s="77">
        <v>42.028199359999995</v>
      </c>
      <c r="I6" s="77">
        <f>H6/C6*1000-G6</f>
        <v>35.095038655967144</v>
      </c>
      <c r="J6" s="20">
        <v>9.4886995778648302</v>
      </c>
      <c r="K6" s="14" t="str">
        <f t="shared" si="0"/>
        <v/>
      </c>
    </row>
    <row r="7" spans="1:11" x14ac:dyDescent="0.15">
      <c r="A7" s="14" t="s">
        <v>35</v>
      </c>
      <c r="B7" s="52" t="s">
        <v>75</v>
      </c>
      <c r="C7" s="53">
        <v>2124</v>
      </c>
      <c r="D7" s="16">
        <f>D6</f>
        <v>38.744495957920634</v>
      </c>
      <c r="E7" s="77">
        <v>790.92914703637757</v>
      </c>
      <c r="F7" s="77">
        <f t="shared" ref="F7:F37" si="1">E7/C7*1000-D7</f>
        <v>333.63269191231359</v>
      </c>
      <c r="G7" s="16">
        <f>G6</f>
        <v>4.6667393572778835</v>
      </c>
      <c r="H7" s="77">
        <v>54.191088000000001</v>
      </c>
      <c r="I7" s="77">
        <f t="shared" ref="I7:I37" si="2">H7/C7*1000-G7</f>
        <v>20.846955557976354</v>
      </c>
      <c r="J7" s="16">
        <v>14.595188549017092</v>
      </c>
      <c r="K7" s="14" t="str">
        <f t="shared" si="0"/>
        <v/>
      </c>
    </row>
    <row r="8" spans="1:11" x14ac:dyDescent="0.15">
      <c r="A8" s="14" t="s">
        <v>34</v>
      </c>
      <c r="B8" s="52" t="s">
        <v>76</v>
      </c>
      <c r="C8" s="53">
        <v>2114</v>
      </c>
      <c r="D8" s="16">
        <f>D7</f>
        <v>38.744495957920634</v>
      </c>
      <c r="E8" s="77">
        <v>242.49029275417624</v>
      </c>
      <c r="F8" s="77">
        <f t="shared" si="1"/>
        <v>75.962359649542108</v>
      </c>
      <c r="G8" s="16">
        <f>G7</f>
        <v>4.6667393572778835</v>
      </c>
      <c r="H8" s="77">
        <v>43.3528704</v>
      </c>
      <c r="I8" s="77">
        <f t="shared" si="2"/>
        <v>15.840767927490329</v>
      </c>
      <c r="J8" s="20">
        <v>5.5934080146669185</v>
      </c>
      <c r="K8" s="14" t="str">
        <f t="shared" si="0"/>
        <v/>
      </c>
    </row>
    <row r="9" spans="1:11" s="67" customFormat="1" x14ac:dyDescent="0.15">
      <c r="A9" s="68" t="s">
        <v>38</v>
      </c>
      <c r="B9" s="69" t="s">
        <v>77</v>
      </c>
      <c r="C9" s="70">
        <v>1050</v>
      </c>
      <c r="D9" s="71"/>
      <c r="E9" s="78">
        <v>8.1457819129992384</v>
      </c>
      <c r="F9" s="78"/>
      <c r="G9" s="71"/>
      <c r="H9" s="78">
        <v>2.4084927999999999</v>
      </c>
      <c r="I9" s="78"/>
      <c r="J9" s="72">
        <v>3.3821076454948251</v>
      </c>
      <c r="K9" s="68" t="str">
        <f t="shared" si="0"/>
        <v>N&lt;DL</v>
      </c>
    </row>
    <row r="10" spans="1:11" x14ac:dyDescent="0.15">
      <c r="A10" s="1" t="s">
        <v>39</v>
      </c>
      <c r="B10" s="52" t="s">
        <v>78</v>
      </c>
      <c r="C10" s="53">
        <v>1050</v>
      </c>
      <c r="D10" s="16">
        <f>E9/C9*1000</f>
        <v>7.7578875361897515</v>
      </c>
      <c r="E10" s="80">
        <v>180.08309261426271</v>
      </c>
      <c r="F10" s="77">
        <f t="shared" si="1"/>
        <v>163.74981971548902</v>
      </c>
      <c r="G10" s="16">
        <f>H9/C9*1000</f>
        <v>2.2938026666666667</v>
      </c>
      <c r="H10" s="80">
        <v>26.37299616</v>
      </c>
      <c r="I10" s="77">
        <f t="shared" si="2"/>
        <v>22.823336533333332</v>
      </c>
      <c r="J10" s="19">
        <v>6.8283137616117831</v>
      </c>
      <c r="K10" s="1" t="str">
        <f t="shared" si="0"/>
        <v/>
      </c>
    </row>
    <row r="11" spans="1:11" x14ac:dyDescent="0.15">
      <c r="A11" s="14" t="s">
        <v>41</v>
      </c>
      <c r="B11" s="52" t="s">
        <v>79</v>
      </c>
      <c r="C11" s="53">
        <v>2097</v>
      </c>
      <c r="D11" s="16">
        <f>D10</f>
        <v>7.7578875361897515</v>
      </c>
      <c r="E11" s="77">
        <v>533.5487153014501</v>
      </c>
      <c r="F11" s="77">
        <f t="shared" si="1"/>
        <v>246.67640683741547</v>
      </c>
      <c r="G11" s="16">
        <f>G10</f>
        <v>2.2938026666666667</v>
      </c>
      <c r="H11" s="77">
        <v>93.449520640000003</v>
      </c>
      <c r="I11" s="77">
        <f t="shared" si="2"/>
        <v>42.269631114926092</v>
      </c>
      <c r="J11" s="20">
        <v>5.7094858448430674</v>
      </c>
      <c r="K11" s="14" t="str">
        <f t="shared" si="0"/>
        <v/>
      </c>
    </row>
    <row r="12" spans="1:11" x14ac:dyDescent="0.15">
      <c r="A12" s="14" t="s">
        <v>40</v>
      </c>
      <c r="B12" s="52" t="s">
        <v>80</v>
      </c>
      <c r="C12" s="53">
        <v>2095</v>
      </c>
      <c r="D12" s="16">
        <f t="shared" ref="D12:D13" si="3">D11</f>
        <v>7.7578875361897515</v>
      </c>
      <c r="E12" s="77">
        <v>689.41343480878493</v>
      </c>
      <c r="F12" s="77">
        <f t="shared" si="1"/>
        <v>321.31773767086747</v>
      </c>
      <c r="G12" s="16">
        <f t="shared" ref="G12:G13" si="4">G11</f>
        <v>2.2938026666666667</v>
      </c>
      <c r="H12" s="77">
        <v>121.26761248</v>
      </c>
      <c r="I12" s="77">
        <f t="shared" si="2"/>
        <v>55.590499233094668</v>
      </c>
      <c r="J12" s="20">
        <v>5.6850582007004231</v>
      </c>
      <c r="K12" s="14" t="str">
        <f t="shared" si="0"/>
        <v/>
      </c>
    </row>
    <row r="13" spans="1:11" x14ac:dyDescent="0.15">
      <c r="A13" s="14" t="s">
        <v>42</v>
      </c>
      <c r="B13" s="52" t="s">
        <v>81</v>
      </c>
      <c r="C13" s="53">
        <v>1064</v>
      </c>
      <c r="D13" s="16">
        <f t="shared" si="3"/>
        <v>7.7578875361897515</v>
      </c>
      <c r="E13" s="77">
        <v>192.2579709573476</v>
      </c>
      <c r="F13" s="77">
        <f t="shared" si="1"/>
        <v>172.9356941906407</v>
      </c>
      <c r="G13" s="16">
        <f t="shared" si="4"/>
        <v>2.2938026666666667</v>
      </c>
      <c r="H13" s="77">
        <v>26.854694719999998</v>
      </c>
      <c r="I13" s="77">
        <f t="shared" si="2"/>
        <v>22.945572070175434</v>
      </c>
      <c r="J13" s="20">
        <v>7.1591940612962448</v>
      </c>
      <c r="K13" s="14" t="str">
        <f t="shared" si="0"/>
        <v/>
      </c>
    </row>
    <row r="14" spans="1:11" s="67" customFormat="1" x14ac:dyDescent="0.15">
      <c r="A14" s="68" t="s">
        <v>43</v>
      </c>
      <c r="B14" s="69" t="s">
        <v>99</v>
      </c>
      <c r="C14" s="70">
        <v>1026</v>
      </c>
      <c r="D14" s="71"/>
      <c r="E14" s="78">
        <v>8.4085490714830851</v>
      </c>
      <c r="F14" s="78"/>
      <c r="G14" s="71"/>
      <c r="H14" s="78">
        <v>4.5761363199999998</v>
      </c>
      <c r="I14" s="78"/>
      <c r="J14" s="72">
        <v>1.8374778379598371</v>
      </c>
      <c r="K14" s="68" t="str">
        <f t="shared" si="0"/>
        <v/>
      </c>
    </row>
    <row r="15" spans="1:11" x14ac:dyDescent="0.15">
      <c r="A15" s="1" t="s">
        <v>44</v>
      </c>
      <c r="B15" s="52" t="s">
        <v>82</v>
      </c>
      <c r="C15" s="53">
        <v>1026</v>
      </c>
      <c r="D15" s="16">
        <f>E14/C14*1000</f>
        <v>8.1954669312700634</v>
      </c>
      <c r="E15" s="80">
        <v>169.0030774315272</v>
      </c>
      <c r="F15" s="77">
        <f t="shared" si="1"/>
        <v>156.52488144253815</v>
      </c>
      <c r="G15" s="16">
        <f>H14/C14*1000</f>
        <v>4.4601718518518521</v>
      </c>
      <c r="H15" s="80">
        <v>29.263187519999999</v>
      </c>
      <c r="I15" s="77">
        <f t="shared" si="2"/>
        <v>24.06145341130604</v>
      </c>
      <c r="J15" s="19">
        <v>5.7752791733990572</v>
      </c>
      <c r="K15" s="1" t="str">
        <f t="shared" si="0"/>
        <v/>
      </c>
    </row>
    <row r="16" spans="1:11" x14ac:dyDescent="0.15">
      <c r="A16" s="14" t="s">
        <v>45</v>
      </c>
      <c r="B16" s="52" t="s">
        <v>83</v>
      </c>
      <c r="C16" s="53">
        <v>1050</v>
      </c>
      <c r="D16" s="16">
        <f>D15</f>
        <v>8.1954669312700634</v>
      </c>
      <c r="E16" s="77">
        <v>242.00855296362252</v>
      </c>
      <c r="F16" s="77">
        <f t="shared" si="1"/>
        <v>222.2888692245609</v>
      </c>
      <c r="G16" s="16">
        <f>G15</f>
        <v>4.4601718518518521</v>
      </c>
      <c r="H16" s="77">
        <v>36.729515200000002</v>
      </c>
      <c r="I16" s="77">
        <f t="shared" si="2"/>
        <v>30.520318814814814</v>
      </c>
      <c r="J16" s="20">
        <v>6.5889394849301608</v>
      </c>
      <c r="K16" s="14" t="str">
        <f t="shared" si="0"/>
        <v/>
      </c>
    </row>
    <row r="17" spans="1:11" x14ac:dyDescent="0.15">
      <c r="A17" s="14" t="s">
        <v>46</v>
      </c>
      <c r="B17" s="52" t="s">
        <v>84</v>
      </c>
      <c r="C17" s="53">
        <v>1037</v>
      </c>
      <c r="D17" s="16">
        <f>D16</f>
        <v>8.1954669312700634</v>
      </c>
      <c r="E17" s="77">
        <v>170.66726943525822</v>
      </c>
      <c r="F17" s="77">
        <f t="shared" si="1"/>
        <v>156.38242066300015</v>
      </c>
      <c r="G17" s="16">
        <f>G16</f>
        <v>4.4601718518518521</v>
      </c>
      <c r="H17" s="77">
        <v>29.86531072</v>
      </c>
      <c r="I17" s="77">
        <f t="shared" si="2"/>
        <v>24.339549189613912</v>
      </c>
      <c r="J17" s="20">
        <v>5.7145653375361309</v>
      </c>
      <c r="K17" s="14" t="str">
        <f t="shared" si="0"/>
        <v/>
      </c>
    </row>
    <row r="18" spans="1:11" s="67" customFormat="1" x14ac:dyDescent="0.15">
      <c r="A18" s="68" t="s">
        <v>47</v>
      </c>
      <c r="B18" s="69" t="s">
        <v>100</v>
      </c>
      <c r="C18" s="70">
        <v>1050</v>
      </c>
      <c r="D18" s="71"/>
      <c r="E18" s="78">
        <v>9.5910012846603934</v>
      </c>
      <c r="F18" s="78"/>
      <c r="G18" s="71"/>
      <c r="H18" s="78">
        <v>4.6965609600000002</v>
      </c>
      <c r="I18" s="78"/>
      <c r="J18" s="72">
        <v>2.0421328215146586</v>
      </c>
      <c r="K18" s="68" t="str">
        <f t="shared" si="0"/>
        <v/>
      </c>
    </row>
    <row r="19" spans="1:11" x14ac:dyDescent="0.15">
      <c r="A19" s="14" t="s">
        <v>48</v>
      </c>
      <c r="B19" s="52" t="s">
        <v>85</v>
      </c>
      <c r="C19" s="53">
        <v>1050</v>
      </c>
      <c r="D19" s="16">
        <f>E18/C18*1000</f>
        <v>9.1342869377718028</v>
      </c>
      <c r="E19" s="77">
        <v>147.45617043585179</v>
      </c>
      <c r="F19" s="77">
        <f t="shared" si="1"/>
        <v>131.30016109637276</v>
      </c>
      <c r="G19" s="16">
        <f>H18/C18*1000</f>
        <v>4.4729152000000001</v>
      </c>
      <c r="H19" s="77">
        <v>28.661064319999998</v>
      </c>
      <c r="I19" s="77">
        <f t="shared" si="2"/>
        <v>22.823336533333332</v>
      </c>
      <c r="J19" s="20">
        <v>5.1448253557337473</v>
      </c>
      <c r="K19" s="14" t="str">
        <f t="shared" si="0"/>
        <v/>
      </c>
    </row>
    <row r="20" spans="1:11" x14ac:dyDescent="0.15">
      <c r="A20" s="1" t="s">
        <v>49</v>
      </c>
      <c r="B20" s="52" t="s">
        <v>86</v>
      </c>
      <c r="C20" s="53">
        <v>1057</v>
      </c>
      <c r="D20" s="17">
        <f>D19</f>
        <v>9.1342869377718028</v>
      </c>
      <c r="E20" s="80">
        <v>244.15448475790726</v>
      </c>
      <c r="F20" s="77">
        <f t="shared" si="1"/>
        <v>221.85387271966175</v>
      </c>
      <c r="G20" s="17">
        <f>G19</f>
        <v>4.4729152000000001</v>
      </c>
      <c r="H20" s="80">
        <v>49.133253119999999</v>
      </c>
      <c r="I20" s="77">
        <f t="shared" si="2"/>
        <v>42.010767978807941</v>
      </c>
      <c r="J20" s="19">
        <v>4.9692310045418635</v>
      </c>
      <c r="K20" s="1" t="str">
        <f t="shared" si="0"/>
        <v/>
      </c>
    </row>
    <row r="21" spans="1:11" x14ac:dyDescent="0.15">
      <c r="A21" s="14" t="s">
        <v>50</v>
      </c>
      <c r="B21" s="52" t="s">
        <v>87</v>
      </c>
      <c r="C21" s="53">
        <v>1037</v>
      </c>
      <c r="D21" s="17">
        <f>D20</f>
        <v>9.1342869377718028</v>
      </c>
      <c r="E21" s="77">
        <v>118.66443024980039</v>
      </c>
      <c r="F21" s="77">
        <f t="shared" si="1"/>
        <v>105.29621474959598</v>
      </c>
      <c r="G21" s="17">
        <f>G20</f>
        <v>4.4729152000000001</v>
      </c>
      <c r="H21" s="77">
        <v>21.196148344370862</v>
      </c>
      <c r="I21" s="77">
        <f t="shared" si="2"/>
        <v>15.966957841823398</v>
      </c>
      <c r="J21" s="20">
        <v>5.5983959124023839</v>
      </c>
      <c r="K21" s="14" t="str">
        <f t="shared" si="0"/>
        <v/>
      </c>
    </row>
    <row r="22" spans="1:11" s="67" customFormat="1" x14ac:dyDescent="0.15">
      <c r="A22" s="68" t="s">
        <v>51</v>
      </c>
      <c r="B22" s="69" t="s">
        <v>101</v>
      </c>
      <c r="C22" s="70">
        <v>1050</v>
      </c>
      <c r="D22" s="71"/>
      <c r="E22" s="78">
        <v>7.954911805634767</v>
      </c>
      <c r="F22" s="78"/>
      <c r="G22" s="71"/>
      <c r="H22" s="78">
        <v>1.363494922737307</v>
      </c>
      <c r="I22" s="78"/>
      <c r="J22" s="72">
        <v>5.8342071341672117</v>
      </c>
      <c r="K22" s="68" t="str">
        <f t="shared" si="0"/>
        <v>N&lt;DL</v>
      </c>
    </row>
    <row r="23" spans="1:11" x14ac:dyDescent="0.15">
      <c r="A23" s="14" t="s">
        <v>52</v>
      </c>
      <c r="B23" s="52" t="s">
        <v>88</v>
      </c>
      <c r="C23" s="53">
        <v>1050</v>
      </c>
      <c r="D23" s="16">
        <f>E22/C22*1000</f>
        <v>7.5761064815569208</v>
      </c>
      <c r="E23" s="77">
        <v>171.97552428424774</v>
      </c>
      <c r="F23" s="77">
        <f t="shared" si="1"/>
        <v>156.21010712248852</v>
      </c>
      <c r="G23" s="16">
        <f>H22/C22*1000</f>
        <v>1.2985665930831496</v>
      </c>
      <c r="H23" s="77">
        <v>27.889668874172187</v>
      </c>
      <c r="I23" s="77">
        <f t="shared" si="2"/>
        <v>25.263022810890362</v>
      </c>
      <c r="J23" s="20">
        <v>6.1662806059167403</v>
      </c>
      <c r="K23" s="14" t="str">
        <f t="shared" si="0"/>
        <v/>
      </c>
    </row>
    <row r="24" spans="1:11" x14ac:dyDescent="0.15">
      <c r="A24" s="14" t="s">
        <v>53</v>
      </c>
      <c r="B24" s="52" t="s">
        <v>89</v>
      </c>
      <c r="C24" s="53">
        <v>1057</v>
      </c>
      <c r="D24" s="16">
        <f>D23</f>
        <v>7.5761064815569208</v>
      </c>
      <c r="E24" s="77">
        <v>220.93558920953578</v>
      </c>
      <c r="F24" s="77">
        <f t="shared" si="1"/>
        <v>201.44526457760654</v>
      </c>
      <c r="G24" s="16">
        <f>G23</f>
        <v>1.2985665930831496</v>
      </c>
      <c r="H24" s="77">
        <v>35.698776158940397</v>
      </c>
      <c r="I24" s="77">
        <f t="shared" si="2"/>
        <v>32.47511000004873</v>
      </c>
      <c r="J24" s="20">
        <v>6.1888841294130668</v>
      </c>
      <c r="K24" s="14" t="str">
        <f t="shared" si="0"/>
        <v/>
      </c>
    </row>
    <row r="25" spans="1:11" x14ac:dyDescent="0.15">
      <c r="A25" s="1" t="s">
        <v>54</v>
      </c>
      <c r="B25" s="52" t="s">
        <v>90</v>
      </c>
      <c r="C25" s="53">
        <v>1058</v>
      </c>
      <c r="D25" s="16">
        <f t="shared" ref="D25:D26" si="5">D24</f>
        <v>7.5761064815569208</v>
      </c>
      <c r="E25" s="80">
        <v>251.34884318466979</v>
      </c>
      <c r="F25" s="77">
        <f t="shared" si="1"/>
        <v>229.99368858901943</v>
      </c>
      <c r="G25" s="16">
        <f t="shared" ref="G25:G26" si="6">G24</f>
        <v>1.2985665930831496</v>
      </c>
      <c r="H25" s="80">
        <v>40.532985430463576</v>
      </c>
      <c r="I25" s="77">
        <f t="shared" si="2"/>
        <v>37.012383719264271</v>
      </c>
      <c r="J25" s="19">
        <v>6.2010937638894541</v>
      </c>
      <c r="K25" s="1" t="str">
        <f t="shared" si="0"/>
        <v/>
      </c>
    </row>
    <row r="26" spans="1:11" x14ac:dyDescent="0.15">
      <c r="A26" s="14" t="s">
        <v>55</v>
      </c>
      <c r="B26" s="52" t="s">
        <v>91</v>
      </c>
      <c r="C26" s="53">
        <v>1026</v>
      </c>
      <c r="D26" s="16">
        <f t="shared" si="5"/>
        <v>7.5761064815569208</v>
      </c>
      <c r="E26" s="77">
        <v>207.7506525151135</v>
      </c>
      <c r="F26" s="77">
        <f t="shared" si="1"/>
        <v>194.90990961504491</v>
      </c>
      <c r="G26" s="16">
        <f t="shared" si="6"/>
        <v>1.2985665930831496</v>
      </c>
      <c r="H26" s="77">
        <v>37.558087417218545</v>
      </c>
      <c r="I26" s="77">
        <f t="shared" si="2"/>
        <v>35.307756425648378</v>
      </c>
      <c r="J26" s="20">
        <v>5.5314491978063289</v>
      </c>
      <c r="K26" s="14" t="str">
        <f t="shared" si="0"/>
        <v/>
      </c>
    </row>
    <row r="27" spans="1:11" s="57" customFormat="1" hidden="1" x14ac:dyDescent="0.15">
      <c r="A27" s="54" t="s">
        <v>56</v>
      </c>
      <c r="B27" s="54"/>
      <c r="C27" s="54"/>
      <c r="D27" s="55"/>
      <c r="E27" s="84">
        <v>5.0102759438804609</v>
      </c>
      <c r="F27" s="77" t="e">
        <f t="shared" si="1"/>
        <v>#DIV/0!</v>
      </c>
      <c r="G27" s="55"/>
      <c r="H27" s="84">
        <v>-0.6197704194260486</v>
      </c>
      <c r="I27" s="77" t="e">
        <f t="shared" si="2"/>
        <v>#DIV/0!</v>
      </c>
      <c r="J27" s="56">
        <v>-8.0840836975090422</v>
      </c>
      <c r="K27" s="54" t="str">
        <f t="shared" si="0"/>
        <v>N&lt;DL</v>
      </c>
    </row>
    <row r="28" spans="1:11" s="67" customFormat="1" x14ac:dyDescent="0.15">
      <c r="A28" s="68" t="s">
        <v>57</v>
      </c>
      <c r="B28" s="69" t="s">
        <v>102</v>
      </c>
      <c r="C28" s="70">
        <v>1057</v>
      </c>
      <c r="D28" s="71"/>
      <c r="E28" s="78">
        <v>10.372150199612182</v>
      </c>
      <c r="F28" s="78"/>
      <c r="G28" s="71"/>
      <c r="H28" s="78">
        <v>1.7353571743929361</v>
      </c>
      <c r="I28" s="78"/>
      <c r="J28" s="72">
        <v>5.9769541121934022</v>
      </c>
      <c r="K28" s="68" t="str">
        <f t="shared" si="0"/>
        <v>N&lt;DL</v>
      </c>
    </row>
    <row r="29" spans="1:11" x14ac:dyDescent="0.15">
      <c r="A29" s="14" t="s">
        <v>58</v>
      </c>
      <c r="B29" s="52" t="s">
        <v>92</v>
      </c>
      <c r="C29" s="53">
        <v>1057</v>
      </c>
      <c r="D29" s="16">
        <f>E28/C28*1000</f>
        <v>9.8128194887532469</v>
      </c>
      <c r="E29" s="77">
        <v>191.70897953689973</v>
      </c>
      <c r="F29" s="77">
        <f t="shared" si="1"/>
        <v>171.5580220787962</v>
      </c>
      <c r="G29" s="16">
        <f>H28/C28*1000</f>
        <v>1.6417759454994665</v>
      </c>
      <c r="H29" s="77">
        <v>30.6166587196468</v>
      </c>
      <c r="I29" s="77">
        <f t="shared" si="2"/>
        <v>27.323842521526835</v>
      </c>
      <c r="J29" s="20">
        <v>6.2615905051023582</v>
      </c>
      <c r="K29" s="14" t="str">
        <f t="shared" si="0"/>
        <v/>
      </c>
    </row>
    <row r="30" spans="1:11" x14ac:dyDescent="0.15">
      <c r="A30" s="1" t="s">
        <v>59</v>
      </c>
      <c r="B30" s="52" t="s">
        <v>93</v>
      </c>
      <c r="C30" s="53">
        <v>1037</v>
      </c>
      <c r="D30" s="17">
        <f>D29</f>
        <v>9.8128194887532469</v>
      </c>
      <c r="E30" s="80">
        <v>189.90703818866203</v>
      </c>
      <c r="F30" s="77">
        <f t="shared" si="1"/>
        <v>173.31836487832683</v>
      </c>
      <c r="G30" s="17">
        <f>G29</f>
        <v>1.6417759454994665</v>
      </c>
      <c r="H30" s="80">
        <v>34.335281236203095</v>
      </c>
      <c r="I30" s="77">
        <f t="shared" si="2"/>
        <v>31.468427753828493</v>
      </c>
      <c r="J30" s="19">
        <v>5.5309591577896908</v>
      </c>
      <c r="K30" s="1" t="str">
        <f t="shared" si="0"/>
        <v/>
      </c>
    </row>
    <row r="31" spans="1:11" x14ac:dyDescent="0.15">
      <c r="A31" s="14" t="s">
        <v>60</v>
      </c>
      <c r="B31" s="52" t="s">
        <v>94</v>
      </c>
      <c r="C31" s="53">
        <v>1007</v>
      </c>
      <c r="D31" s="16">
        <f>D29</f>
        <v>9.8128194887532469</v>
      </c>
      <c r="E31" s="77">
        <v>170.4812314588799</v>
      </c>
      <c r="F31" s="77">
        <f t="shared" si="1"/>
        <v>159.48333886167367</v>
      </c>
      <c r="G31" s="16">
        <f>G29</f>
        <v>1.6417759454994665</v>
      </c>
      <c r="H31" s="77">
        <v>25.162679028697575</v>
      </c>
      <c r="I31" s="77">
        <f t="shared" si="2"/>
        <v>23.345988730466345</v>
      </c>
      <c r="J31" s="20">
        <v>6.7751621862063729</v>
      </c>
      <c r="K31" s="14" t="str">
        <f t="shared" si="0"/>
        <v/>
      </c>
    </row>
    <row r="32" spans="1:11" s="67" customFormat="1" x14ac:dyDescent="0.15">
      <c r="A32" s="68" t="s">
        <v>61</v>
      </c>
      <c r="B32" s="69" t="s">
        <v>103</v>
      </c>
      <c r="C32" s="70">
        <v>1026</v>
      </c>
      <c r="D32" s="71"/>
      <c r="E32" s="78">
        <v>12.393840492756929</v>
      </c>
      <c r="F32" s="78"/>
      <c r="G32" s="71"/>
      <c r="H32" s="78">
        <v>3.0988520971302429</v>
      </c>
      <c r="I32" s="78"/>
      <c r="J32" s="72">
        <v>3.999494039820263</v>
      </c>
      <c r="K32" s="68" t="str">
        <f t="shared" si="0"/>
        <v>N&lt;DL</v>
      </c>
    </row>
    <row r="33" spans="1:11" x14ac:dyDescent="0.15">
      <c r="A33" s="14" t="s">
        <v>62</v>
      </c>
      <c r="B33" s="52" t="s">
        <v>95</v>
      </c>
      <c r="C33" s="53">
        <v>1026</v>
      </c>
      <c r="D33" s="16">
        <f>E32/C32*1000</f>
        <v>12.079766562141257</v>
      </c>
      <c r="E33" s="77">
        <v>292.70559461617432</v>
      </c>
      <c r="F33" s="77">
        <f t="shared" si="1"/>
        <v>273.2083373522587</v>
      </c>
      <c r="G33" s="16">
        <f>H32/C32*1000</f>
        <v>3.0203236814134922</v>
      </c>
      <c r="H33" s="77">
        <v>51.936761147902871</v>
      </c>
      <c r="I33" s="77">
        <f t="shared" si="2"/>
        <v>47.600301219076634</v>
      </c>
      <c r="J33" s="20">
        <v>5.6358076273301334</v>
      </c>
      <c r="K33" s="14" t="str">
        <f t="shared" si="0"/>
        <v/>
      </c>
    </row>
    <row r="34" spans="1:11" x14ac:dyDescent="0.15">
      <c r="A34" s="14" t="s">
        <v>63</v>
      </c>
      <c r="B34" s="52" t="s">
        <v>96</v>
      </c>
      <c r="C34" s="53">
        <v>1050</v>
      </c>
      <c r="D34" s="16">
        <f>D33</f>
        <v>12.079766562141257</v>
      </c>
      <c r="E34" s="77">
        <v>358.36657935439717</v>
      </c>
      <c r="F34" s="77">
        <f t="shared" si="1"/>
        <v>329.22173758490368</v>
      </c>
      <c r="G34" s="16">
        <f>G33</f>
        <v>3.0203236814134922</v>
      </c>
      <c r="H34" s="77">
        <v>64.208215452538639</v>
      </c>
      <c r="I34" s="77">
        <f t="shared" si="2"/>
        <v>58.13035770195664</v>
      </c>
      <c r="J34" s="20">
        <v>5.5813197240981447</v>
      </c>
      <c r="K34" s="14" t="str">
        <f t="shared" si="0"/>
        <v/>
      </c>
    </row>
    <row r="35" spans="1:11" x14ac:dyDescent="0.15">
      <c r="A35" s="1" t="s">
        <v>64</v>
      </c>
      <c r="B35" s="52" t="s">
        <v>97</v>
      </c>
      <c r="C35" s="53">
        <v>1057</v>
      </c>
      <c r="D35" s="17">
        <f>D34</f>
        <v>12.079766562141257</v>
      </c>
      <c r="E35" s="80">
        <v>306.41792877837344</v>
      </c>
      <c r="F35" s="77">
        <f t="shared" si="1"/>
        <v>277.81420579204365</v>
      </c>
      <c r="G35" s="17">
        <f>G34</f>
        <v>3.0203236814134922</v>
      </c>
      <c r="H35" s="80">
        <v>55.283521412803537</v>
      </c>
      <c r="I35" s="77">
        <f t="shared" si="2"/>
        <v>49.281967153783803</v>
      </c>
      <c r="J35" s="19">
        <v>5.5426630024224135</v>
      </c>
      <c r="K35" s="1" t="str">
        <f t="shared" si="0"/>
        <v/>
      </c>
    </row>
    <row r="36" spans="1:11" s="57" customFormat="1" hidden="1" x14ac:dyDescent="0.15">
      <c r="A36" s="54" t="s">
        <v>65</v>
      </c>
      <c r="B36" s="54"/>
      <c r="C36" s="54"/>
      <c r="D36" s="55"/>
      <c r="E36" s="84">
        <v>2.6369873388844529</v>
      </c>
      <c r="F36" s="77" t="e">
        <f t="shared" si="1"/>
        <v>#DIV/0!</v>
      </c>
      <c r="G36" s="55"/>
      <c r="H36" s="84">
        <v>-0.6197704194260486</v>
      </c>
      <c r="I36" s="77" t="e">
        <f t="shared" si="2"/>
        <v>#DIV/0!</v>
      </c>
      <c r="J36" s="56">
        <v>-4.2547808934258118</v>
      </c>
      <c r="K36" s="54" t="str">
        <f t="shared" si="0"/>
        <v>N&lt;DL</v>
      </c>
    </row>
    <row r="37" spans="1:11" s="63" customFormat="1" x14ac:dyDescent="0.15">
      <c r="A37" s="58" t="s">
        <v>66</v>
      </c>
      <c r="B37" s="59" t="s">
        <v>98</v>
      </c>
      <c r="C37" s="60">
        <v>1040</v>
      </c>
      <c r="D37" s="61">
        <f>MEDIAN(D33,D29,D23,D19,D15,D10,D6)</f>
        <v>9.1342869377718028</v>
      </c>
      <c r="E37" s="85">
        <v>152.6180626800346</v>
      </c>
      <c r="F37" s="79">
        <f t="shared" si="1"/>
        <v>137.61385025456914</v>
      </c>
      <c r="G37" s="61">
        <f>MEDIAN(G33,G29,G23,G19,G15,G10,G6)</f>
        <v>3.0203236814134922</v>
      </c>
      <c r="H37" s="85">
        <v>28.442617054263561</v>
      </c>
      <c r="I37" s="79">
        <f t="shared" si="2"/>
        <v>24.328346563070703</v>
      </c>
      <c r="J37" s="62">
        <v>5.3658234890574912</v>
      </c>
      <c r="K37" s="58" t="str">
        <f t="shared" si="0"/>
        <v/>
      </c>
    </row>
    <row r="40" spans="1:11" x14ac:dyDescent="0.15">
      <c r="E40" s="80" t="s">
        <v>12</v>
      </c>
      <c r="F40" s="80"/>
      <c r="G40" s="1"/>
      <c r="H40" s="80" t="s">
        <v>13</v>
      </c>
    </row>
    <row r="41" spans="1:11" x14ac:dyDescent="0.15">
      <c r="A41" s="18" t="s">
        <v>11</v>
      </c>
      <c r="B41" s="18"/>
      <c r="C41" s="18"/>
      <c r="D41" s="18"/>
      <c r="E41" s="81">
        <v>0.5</v>
      </c>
      <c r="F41" s="81"/>
      <c r="G41" s="3"/>
      <c r="H41" s="81">
        <v>3.4</v>
      </c>
    </row>
  </sheetData>
  <mergeCells count="1">
    <mergeCell ref="E3:H3"/>
  </mergeCells>
  <printOptions horizontalCentered="1" vertic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I35"/>
  <sheetViews>
    <sheetView workbookViewId="0"/>
  </sheetViews>
  <sheetFormatPr baseColWidth="10" defaultColWidth="10.83203125" defaultRowHeight="13" x14ac:dyDescent="0.15"/>
  <cols>
    <col min="1" max="16384" width="10.83203125" style="21"/>
  </cols>
  <sheetData>
    <row r="3" spans="1:9" ht="14" thickBot="1" x14ac:dyDescent="0.2"/>
    <row r="4" spans="1:9" ht="15" customHeight="1" thickBot="1" x14ac:dyDescent="0.2">
      <c r="A4" s="22"/>
      <c r="B4" s="23" t="s">
        <v>16</v>
      </c>
      <c r="C4" s="23" t="s">
        <v>17</v>
      </c>
      <c r="D4" s="23" t="s">
        <v>18</v>
      </c>
      <c r="E4" s="24"/>
    </row>
    <row r="5" spans="1:9" ht="15" customHeight="1" x14ac:dyDescent="0.15">
      <c r="A5" s="25" t="s">
        <v>19</v>
      </c>
      <c r="B5" s="26">
        <f>B22</f>
        <v>11.41427677453609</v>
      </c>
      <c r="C5" s="27">
        <f>G21</f>
        <v>22.764948663084066</v>
      </c>
      <c r="D5" s="28">
        <f>B5/C5</f>
        <v>0.5013969916411728</v>
      </c>
      <c r="E5" s="29"/>
    </row>
    <row r="6" spans="1:9" ht="15" customHeight="1" x14ac:dyDescent="0.15">
      <c r="A6" s="30" t="s">
        <v>20</v>
      </c>
      <c r="B6" s="31">
        <f>C22</f>
        <v>144.45463944485402</v>
      </c>
      <c r="C6" s="32">
        <f>H21</f>
        <v>69.283500812193481</v>
      </c>
      <c r="D6" s="28">
        <f>B6/C6</f>
        <v>2.0849789307908484</v>
      </c>
    </row>
    <row r="7" spans="1:9" ht="15" customHeight="1" x14ac:dyDescent="0.15">
      <c r="A7" s="30" t="s">
        <v>21</v>
      </c>
      <c r="B7" s="31">
        <f>D22</f>
        <v>28.23371844342963</v>
      </c>
      <c r="C7" s="32">
        <f>I21</f>
        <v>8.1889500911612014</v>
      </c>
      <c r="D7" s="28">
        <f>B7/C7</f>
        <v>3.447782454298248</v>
      </c>
      <c r="E7" s="33"/>
    </row>
    <row r="9" spans="1:9" x14ac:dyDescent="0.15">
      <c r="A9" s="34"/>
    </row>
    <row r="10" spans="1:9" x14ac:dyDescent="0.15">
      <c r="A10" s="49" t="s">
        <v>22</v>
      </c>
      <c r="B10" s="21" t="s">
        <v>23</v>
      </c>
      <c r="C10" s="21" t="s">
        <v>24</v>
      </c>
      <c r="D10" s="21" t="s">
        <v>25</v>
      </c>
      <c r="F10" s="21" t="s">
        <v>26</v>
      </c>
      <c r="G10" s="21" t="s">
        <v>27</v>
      </c>
      <c r="H10" s="21" t="s">
        <v>28</v>
      </c>
      <c r="I10" s="21" t="s">
        <v>29</v>
      </c>
    </row>
    <row r="11" spans="1:9" ht="15" x14ac:dyDescent="0.2">
      <c r="A11" s="49"/>
      <c r="B11">
        <f>[1]calc!C9</f>
        <v>17</v>
      </c>
      <c r="C11">
        <f>[1]calc!D9</f>
        <v>198</v>
      </c>
      <c r="D11">
        <f>[1]calc!E9</f>
        <v>67</v>
      </c>
      <c r="G11" s="35">
        <f>[1]calc!I11</f>
        <v>22.831728368562604</v>
      </c>
      <c r="H11" s="35">
        <f>[1]calc!J11</f>
        <v>71.843772451178893</v>
      </c>
      <c r="I11" s="35">
        <f>[1]calc!K11</f>
        <v>8.2603947145779824</v>
      </c>
    </row>
    <row r="12" spans="1:9" ht="15" x14ac:dyDescent="0.2">
      <c r="A12" s="36"/>
      <c r="B12">
        <f>[1]calc!C14</f>
        <v>22</v>
      </c>
      <c r="C12">
        <f>[1]calc!D14</f>
        <v>305</v>
      </c>
      <c r="D12">
        <f>[1]calc!E14</f>
        <v>75</v>
      </c>
      <c r="G12" s="35">
        <f>[1]calc!I12</f>
        <v>22.83390372914068</v>
      </c>
      <c r="H12" s="35">
        <f>[1]calc!J12</f>
        <v>72.310436396047862</v>
      </c>
      <c r="I12" s="35">
        <f>[1]calc!K12</f>
        <v>8.3039484278300524</v>
      </c>
    </row>
    <row r="13" spans="1:9" ht="15" x14ac:dyDescent="0.2">
      <c r="A13" s="36"/>
      <c r="B13">
        <f>[1]calc!C32</f>
        <v>16</v>
      </c>
      <c r="C13">
        <f>[1]calc!D32</f>
        <v>356</v>
      </c>
      <c r="D13">
        <f>[1]calc!E32</f>
        <v>88</v>
      </c>
      <c r="G13" s="35">
        <f>[1]calc!P13</f>
        <v>22.628399221948222</v>
      </c>
      <c r="H13" s="35">
        <f>[1]calc!Q13</f>
        <v>71.306419775881551</v>
      </c>
      <c r="I13" s="35">
        <f>[1]calc!R13</f>
        <v>8.1718887028621552</v>
      </c>
    </row>
    <row r="14" spans="1:9" ht="15" x14ac:dyDescent="0.2">
      <c r="A14" s="36"/>
      <c r="B14" s="37">
        <f>[1]calc!C34</f>
        <v>23</v>
      </c>
      <c r="C14" s="37">
        <f>[1]calc!D34</f>
        <v>287</v>
      </c>
      <c r="D14" s="37">
        <f>[1]calc!E34</f>
        <v>81</v>
      </c>
      <c r="G14" s="35">
        <f>[1]calc!I33</f>
        <v>22.753237801051522</v>
      </c>
      <c r="H14" s="35">
        <f>[1]calc!J33</f>
        <v>66.775369691103762</v>
      </c>
      <c r="I14" s="35">
        <f>[1]calc!K33</f>
        <v>8.067503454957329</v>
      </c>
    </row>
    <row r="15" spans="1:9" ht="15" x14ac:dyDescent="0.2">
      <c r="A15" s="36"/>
      <c r="B15" s="37">
        <f>[1]calc!C51</f>
        <v>14</v>
      </c>
      <c r="C15" s="37">
        <f>[1]calc!D51</f>
        <v>270</v>
      </c>
      <c r="D15" s="37">
        <f>[1]calc!E51</f>
        <v>82</v>
      </c>
      <c r="G15" s="35">
        <f>[1]calc!I52</f>
        <v>22.729943881366097</v>
      </c>
      <c r="H15" s="35">
        <f>[1]calc!J52</f>
        <v>67.260177268805393</v>
      </c>
      <c r="I15" s="35">
        <f>[1]calc!K52</f>
        <v>8.1919325340377984</v>
      </c>
    </row>
    <row r="16" spans="1:9" ht="15" x14ac:dyDescent="0.2">
      <c r="A16" s="36"/>
      <c r="B16" s="37">
        <f>[1]calc!C53</f>
        <v>21</v>
      </c>
      <c r="C16" s="37">
        <f>[1]calc!D53</f>
        <v>275</v>
      </c>
      <c r="D16" s="37">
        <f>[1]calc!E53</f>
        <v>96</v>
      </c>
      <c r="G16" s="35">
        <f>[1]calc!I56</f>
        <v>22.812478976435262</v>
      </c>
      <c r="H16" s="35">
        <f>[1]calc!J56</f>
        <v>66.204829290143365</v>
      </c>
      <c r="I16" s="35">
        <f>[1]calc!K56</f>
        <v>8.1380327127019001</v>
      </c>
    </row>
    <row r="17" spans="1:9" ht="15" x14ac:dyDescent="0.2">
      <c r="A17" s="36"/>
      <c r="B17" s="37">
        <f>[1]calc!C55</f>
        <v>14</v>
      </c>
      <c r="C17" s="37">
        <f>[1]calc!D55</f>
        <v>309</v>
      </c>
      <c r="D17" s="37">
        <f>[1]calc!E55</f>
        <v>76</v>
      </c>
      <c r="G17" s="35"/>
      <c r="H17" s="35"/>
      <c r="I17" s="35"/>
    </row>
    <row r="18" spans="1:9" ht="15" x14ac:dyDescent="0.2">
      <c r="B18" s="37"/>
      <c r="C18" s="37"/>
      <c r="D18" s="37"/>
      <c r="G18" s="35"/>
      <c r="H18" s="35"/>
      <c r="I18" s="35"/>
    </row>
    <row r="19" spans="1:9" ht="15" x14ac:dyDescent="0.2">
      <c r="F19" s="38"/>
      <c r="G19" s="35"/>
      <c r="H19" s="35"/>
      <c r="I19" s="35"/>
    </row>
    <row r="20" spans="1:9" x14ac:dyDescent="0.15">
      <c r="F20" s="38"/>
      <c r="G20" s="39"/>
      <c r="H20" s="39"/>
      <c r="I20" s="29"/>
    </row>
    <row r="21" spans="1:9" x14ac:dyDescent="0.15">
      <c r="A21" s="40" t="s">
        <v>30</v>
      </c>
      <c r="B21" s="41">
        <f>STDEV(B11:B20)</f>
        <v>3.804758924845363</v>
      </c>
      <c r="C21" s="41">
        <f>STDEV(C11:C20)</f>
        <v>48.151546481618013</v>
      </c>
      <c r="D21" s="41">
        <f>STDEV(D11:D20)</f>
        <v>9.4112394811432107</v>
      </c>
      <c r="F21" s="40" t="s">
        <v>31</v>
      </c>
      <c r="G21" s="42">
        <f>AVERAGE(G11:G20)</f>
        <v>22.764948663084066</v>
      </c>
      <c r="H21" s="42">
        <f>AVERAGE(H11:H20)</f>
        <v>69.283500812193481</v>
      </c>
      <c r="I21" s="42">
        <f>AVERAGE(I11:I20)</f>
        <v>8.1889500911612014</v>
      </c>
    </row>
    <row r="22" spans="1:9" x14ac:dyDescent="0.15">
      <c r="A22" s="38" t="s">
        <v>32</v>
      </c>
      <c r="B22" s="43">
        <f>3*B21</f>
        <v>11.41427677453609</v>
      </c>
      <c r="C22" s="43">
        <f>3*C21</f>
        <v>144.45463944485402</v>
      </c>
      <c r="D22" s="43">
        <f>3*D21</f>
        <v>28.23371844342963</v>
      </c>
      <c r="G22" s="44"/>
      <c r="H22" s="44"/>
      <c r="I22" s="44"/>
    </row>
    <row r="23" spans="1:9" x14ac:dyDescent="0.15">
      <c r="A23" s="38" t="s">
        <v>33</v>
      </c>
      <c r="B23" s="45">
        <f>AVERAGE(B11:B20)</f>
        <v>18.142857142857142</v>
      </c>
      <c r="C23" s="45">
        <f>AVERAGE(C11:C20)</f>
        <v>285.71428571428572</v>
      </c>
      <c r="D23" s="45">
        <f>AVERAGE(D11:D20)</f>
        <v>80.714285714285708</v>
      </c>
      <c r="G23" s="46"/>
      <c r="H23" s="46"/>
      <c r="I23" s="46"/>
    </row>
    <row r="24" spans="1:9" x14ac:dyDescent="0.15">
      <c r="A24" s="38"/>
      <c r="B24" s="38"/>
      <c r="C24" s="38"/>
      <c r="D24" s="38"/>
    </row>
    <row r="31" spans="1:9" x14ac:dyDescent="0.15">
      <c r="E31" s="38"/>
    </row>
    <row r="32" spans="1:9" x14ac:dyDescent="0.15">
      <c r="E32" s="38"/>
    </row>
    <row r="33" spans="5:5" x14ac:dyDescent="0.15">
      <c r="E33" s="38"/>
    </row>
    <row r="34" spans="5:5" x14ac:dyDescent="0.15">
      <c r="E34" s="38"/>
    </row>
    <row r="35" spans="5:5" x14ac:dyDescent="0.15">
      <c r="E35" s="38"/>
    </row>
  </sheetData>
  <mergeCells count="1">
    <mergeCell ref="A10:A11"/>
  </mergeCells>
  <pageMargins left="0.75" right="0.75" top="1" bottom="1" header="0.5" footer="0.5"/>
  <pageSetup scale="93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p1</vt:lpstr>
      <vt:lpstr>DL calc</vt:lpstr>
    </vt:vector>
  </TitlesOfParts>
  <Company>MSI Analytical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Nils</cp:lastModifiedBy>
  <cp:lastPrinted>2017-03-07T19:19:16Z</cp:lastPrinted>
  <dcterms:created xsi:type="dcterms:W3CDTF">2009-01-28T16:55:40Z</dcterms:created>
  <dcterms:modified xsi:type="dcterms:W3CDTF">2017-04-07T19:24:14Z</dcterms:modified>
</cp:coreProperties>
</file>