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6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nils/Documents/UMaine/Lab/data/SOCCOM/cruises/13_NBP17-01/"/>
    </mc:Choice>
  </mc:AlternateContent>
  <bookViews>
    <workbookView xWindow="16820" yWindow="440" windowWidth="16780" windowHeight="20460"/>
  </bookViews>
  <sheets>
    <sheet name="p1" sheetId="4" r:id="rId1"/>
    <sheet name="p2" sheetId="6" r:id="rId2"/>
    <sheet name="DL calc" sheetId="5" r:id="rId3"/>
    <sheet name="DL calc p2" sheetId="7" r:id="rId4"/>
  </sheets>
  <externalReferences>
    <externalReference r:id="rId5"/>
    <externalReference r:id="rId6"/>
  </externalReferences>
  <definedNames>
    <definedName name="_xlnm.Print_Area" localSheetId="0">'p1'!$A$1:$E$60</definedName>
    <definedName name="_xlnm.Print_Area" localSheetId="1">'p2'!$A$1:$E$33</definedName>
  </definedNames>
  <calcPr calcId="150001" iterateDelta="1E-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3" i="4" l="1"/>
  <c r="G53" i="4"/>
  <c r="I53" i="4"/>
  <c r="J53" i="4"/>
  <c r="G54" i="4"/>
  <c r="I54" i="4"/>
  <c r="J54" i="4"/>
  <c r="L53" i="4"/>
  <c r="K53" i="4"/>
  <c r="M49" i="4"/>
  <c r="G49" i="4"/>
  <c r="I49" i="4"/>
  <c r="J49" i="4"/>
  <c r="G50" i="4"/>
  <c r="I50" i="4"/>
  <c r="J50" i="4"/>
  <c r="L49" i="4"/>
  <c r="K49" i="4"/>
  <c r="M46" i="4"/>
  <c r="G46" i="4"/>
  <c r="I46" i="4"/>
  <c r="J46" i="4"/>
  <c r="G47" i="4"/>
  <c r="I47" i="4"/>
  <c r="J47" i="4"/>
  <c r="L46" i="4"/>
  <c r="K46" i="4"/>
  <c r="F41" i="4"/>
  <c r="F42" i="4"/>
  <c r="M41" i="4"/>
  <c r="G41" i="4"/>
  <c r="I41" i="4"/>
  <c r="J41" i="4"/>
  <c r="G42" i="4"/>
  <c r="I42" i="4"/>
  <c r="J42" i="4"/>
  <c r="L41" i="4"/>
  <c r="K41" i="4"/>
  <c r="M37" i="4"/>
  <c r="G37" i="4"/>
  <c r="I37" i="4"/>
  <c r="J37" i="4"/>
  <c r="G38" i="4"/>
  <c r="I38" i="4"/>
  <c r="J38" i="4"/>
  <c r="L37" i="4"/>
  <c r="K37" i="4"/>
  <c r="M32" i="4"/>
  <c r="G32" i="4"/>
  <c r="I32" i="4"/>
  <c r="J32" i="4"/>
  <c r="G33" i="4"/>
  <c r="I33" i="4"/>
  <c r="J33" i="4"/>
  <c r="L32" i="4"/>
  <c r="K32" i="4"/>
  <c r="M28" i="4"/>
  <c r="I28" i="4"/>
  <c r="J28" i="4"/>
  <c r="I29" i="4"/>
  <c r="J29" i="4"/>
  <c r="I30" i="4"/>
  <c r="J30" i="4"/>
  <c r="L28" i="4"/>
  <c r="K28" i="4"/>
  <c r="F24" i="4"/>
  <c r="M24" i="4"/>
  <c r="G24" i="4"/>
  <c r="I24" i="4"/>
  <c r="J24" i="4"/>
  <c r="G26" i="4"/>
  <c r="I26" i="4"/>
  <c r="J26" i="4"/>
  <c r="L24" i="4"/>
  <c r="K24" i="4"/>
  <c r="M19" i="4"/>
  <c r="G19" i="4"/>
  <c r="I19" i="4"/>
  <c r="J19" i="4"/>
  <c r="G21" i="4"/>
  <c r="I21" i="4"/>
  <c r="J21" i="4"/>
  <c r="L19" i="4"/>
  <c r="K19" i="4"/>
  <c r="G55" i="4"/>
  <c r="I55" i="4"/>
  <c r="J55" i="4"/>
  <c r="G51" i="4"/>
  <c r="I51" i="4"/>
  <c r="J51" i="4"/>
  <c r="G45" i="4"/>
  <c r="I45" i="4"/>
  <c r="J45" i="4"/>
  <c r="G40" i="4"/>
  <c r="I40" i="4"/>
  <c r="F40" i="4"/>
  <c r="J40" i="4"/>
  <c r="G36" i="4"/>
  <c r="I36" i="4"/>
  <c r="J36" i="4"/>
  <c r="G34" i="4"/>
  <c r="I34" i="4"/>
  <c r="J34" i="4"/>
  <c r="G25" i="4"/>
  <c r="I25" i="4"/>
  <c r="J25" i="4"/>
  <c r="G20" i="4"/>
  <c r="I20" i="4"/>
  <c r="J20" i="4"/>
  <c r="G6" i="4"/>
  <c r="G7" i="4"/>
  <c r="G8" i="4"/>
  <c r="G10" i="4"/>
  <c r="G11" i="4"/>
  <c r="G12" i="4"/>
  <c r="G15" i="4"/>
  <c r="G16" i="4"/>
  <c r="G17" i="4"/>
  <c r="G58" i="4"/>
  <c r="E34" i="4"/>
  <c r="E33" i="4"/>
  <c r="E32" i="4"/>
  <c r="E30" i="4"/>
  <c r="E29" i="4"/>
  <c r="E28" i="4"/>
  <c r="E27" i="4"/>
  <c r="E26" i="4"/>
  <c r="E25" i="4"/>
  <c r="E24" i="4"/>
  <c r="E23" i="4"/>
  <c r="E22" i="4"/>
  <c r="E21" i="4"/>
  <c r="E20" i="4"/>
  <c r="E19" i="4"/>
  <c r="E38" i="4"/>
  <c r="E37" i="4"/>
  <c r="E44" i="4"/>
  <c r="E43" i="4"/>
  <c r="E42" i="4"/>
  <c r="E41" i="4"/>
  <c r="E56" i="4"/>
  <c r="E55" i="4"/>
  <c r="E54" i="4"/>
  <c r="E53" i="4"/>
  <c r="M15" i="4"/>
  <c r="I15" i="4"/>
  <c r="J15" i="4"/>
  <c r="I16" i="4"/>
  <c r="J16" i="4"/>
  <c r="L15" i="4"/>
  <c r="K15" i="4"/>
  <c r="I17" i="4"/>
  <c r="J17" i="4"/>
  <c r="M11" i="4"/>
  <c r="I11" i="4"/>
  <c r="J11" i="4"/>
  <c r="I12" i="4"/>
  <c r="J12" i="4"/>
  <c r="L11" i="4"/>
  <c r="K11" i="4"/>
  <c r="I10" i="4"/>
  <c r="J10" i="4"/>
  <c r="M6" i="4"/>
  <c r="I6" i="4"/>
  <c r="J6" i="4"/>
  <c r="I7" i="4"/>
  <c r="J7" i="4"/>
  <c r="L6" i="4"/>
  <c r="K6" i="4"/>
  <c r="I8" i="4"/>
  <c r="J8" i="4"/>
  <c r="I15" i="7"/>
  <c r="H15" i="7"/>
  <c r="G15" i="7"/>
  <c r="D15" i="7"/>
  <c r="C15" i="7"/>
  <c r="B15" i="7"/>
  <c r="I14" i="7"/>
  <c r="H14" i="7"/>
  <c r="G14" i="7"/>
  <c r="D14" i="7"/>
  <c r="C14" i="7"/>
  <c r="B14" i="7"/>
  <c r="I13" i="7"/>
  <c r="H13" i="7"/>
  <c r="G13" i="7"/>
  <c r="D13" i="7"/>
  <c r="C13" i="7"/>
  <c r="B13" i="7"/>
  <c r="I12" i="7"/>
  <c r="H12" i="7"/>
  <c r="G12" i="7"/>
  <c r="D12" i="7"/>
  <c r="C12" i="7"/>
  <c r="B12" i="7"/>
  <c r="I11" i="7"/>
  <c r="I21" i="7"/>
  <c r="C7" i="7"/>
  <c r="H11" i="7"/>
  <c r="H21" i="7"/>
  <c r="C6" i="7"/>
  <c r="G11" i="7"/>
  <c r="G21" i="7"/>
  <c r="C5" i="7"/>
  <c r="D11" i="7"/>
  <c r="D23" i="7"/>
  <c r="C11" i="7"/>
  <c r="C21" i="7"/>
  <c r="C22" i="7"/>
  <c r="B6" i="7"/>
  <c r="D6" i="7"/>
  <c r="B11" i="7"/>
  <c r="B23" i="7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C23" i="7"/>
  <c r="B21" i="7"/>
  <c r="B22" i="7"/>
  <c r="B5" i="7"/>
  <c r="D5" i="7"/>
  <c r="D21" i="7"/>
  <c r="D22" i="7"/>
  <c r="B7" i="7"/>
  <c r="D7" i="7"/>
  <c r="I15" i="5"/>
  <c r="H15" i="5"/>
  <c r="G15" i="5"/>
  <c r="D15" i="5"/>
  <c r="C15" i="5"/>
  <c r="B15" i="5"/>
  <c r="I14" i="5"/>
  <c r="H14" i="5"/>
  <c r="G14" i="5"/>
  <c r="D14" i="5"/>
  <c r="C14" i="5"/>
  <c r="B14" i="5"/>
  <c r="I13" i="5"/>
  <c r="H13" i="5"/>
  <c r="G13" i="5"/>
  <c r="D13" i="5"/>
  <c r="C13" i="5"/>
  <c r="B13" i="5"/>
  <c r="I12" i="5"/>
  <c r="H12" i="5"/>
  <c r="G12" i="5"/>
  <c r="D12" i="5"/>
  <c r="C12" i="5"/>
  <c r="B12" i="5"/>
  <c r="I11" i="5"/>
  <c r="I21" i="5"/>
  <c r="C7" i="5"/>
  <c r="H11" i="5"/>
  <c r="H21" i="5"/>
  <c r="C6" i="5"/>
  <c r="G11" i="5"/>
  <c r="G21" i="5"/>
  <c r="C5" i="5"/>
  <c r="D11" i="5"/>
  <c r="D23" i="5"/>
  <c r="C11" i="5"/>
  <c r="C21" i="5"/>
  <c r="C22" i="5"/>
  <c r="B6" i="5"/>
  <c r="D6" i="5"/>
  <c r="B11" i="5"/>
  <c r="B23" i="5"/>
  <c r="C23" i="5"/>
  <c r="B21" i="5"/>
  <c r="B22" i="5"/>
  <c r="B5" i="5"/>
  <c r="D5" i="5"/>
  <c r="D21" i="5"/>
  <c r="D22" i="5"/>
  <c r="B7" i="5"/>
  <c r="D7" i="5"/>
  <c r="E10" i="4"/>
  <c r="E11" i="4"/>
  <c r="E12" i="4"/>
  <c r="E13" i="4"/>
  <c r="E14" i="4"/>
  <c r="E15" i="4"/>
  <c r="E16" i="4"/>
  <c r="E17" i="4"/>
  <c r="E35" i="4"/>
  <c r="E36" i="4"/>
  <c r="E39" i="4"/>
  <c r="E40" i="4"/>
  <c r="E45" i="4"/>
  <c r="E46" i="4"/>
  <c r="E47" i="4"/>
  <c r="E48" i="4"/>
  <c r="E49" i="4"/>
  <c r="E50" i="4"/>
  <c r="E51" i="4"/>
  <c r="E52" i="4"/>
  <c r="E9" i="4"/>
  <c r="E8" i="4"/>
  <c r="E7" i="4"/>
  <c r="E6" i="4"/>
  <c r="E5" i="4"/>
</calcChain>
</file>

<file path=xl/sharedStrings.xml><?xml version="1.0" encoding="utf-8"?>
<sst xmlns="http://schemas.openxmlformats.org/spreadsheetml/2006/main" count="130" uniqueCount="96">
  <si>
    <t xml:space="preserve">Sample Batch: </t>
  </si>
  <si>
    <t xml:space="preserve">Run Date: </t>
  </si>
  <si>
    <t xml:space="preserve"> </t>
  </si>
  <si>
    <t>Sample</t>
  </si>
  <si>
    <t xml:space="preserve"> C/N</t>
  </si>
  <si>
    <t>ID</t>
  </si>
  <si>
    <t xml:space="preserve"> C</t>
  </si>
  <si>
    <t xml:space="preserve"> N</t>
  </si>
  <si>
    <t xml:space="preserve"> ratio</t>
  </si>
  <si>
    <t>Flags</t>
  </si>
  <si>
    <t>Micrograms</t>
  </si>
  <si>
    <t>Detection Limit (µg)</t>
  </si>
  <si>
    <t>C</t>
  </si>
  <si>
    <t>N</t>
  </si>
  <si>
    <t>Boss</t>
  </si>
  <si>
    <t>AL5392 pg1</t>
  </si>
  <si>
    <t>R-Z</t>
  </si>
  <si>
    <t>Avg K</t>
  </si>
  <si>
    <t>DL ug</t>
  </si>
  <si>
    <t>Carbon</t>
  </si>
  <si>
    <t>Hydrogen</t>
  </si>
  <si>
    <t>Nitrogen</t>
  </si>
  <si>
    <t>Blanks and spacers</t>
  </si>
  <si>
    <t>BC</t>
  </si>
  <si>
    <t>BH</t>
  </si>
  <si>
    <t>BN</t>
  </si>
  <si>
    <t>Standards</t>
  </si>
  <si>
    <t>KC</t>
  </si>
  <si>
    <t>KH</t>
  </si>
  <si>
    <t>KN</t>
  </si>
  <si>
    <t>Stdev =</t>
  </si>
  <si>
    <t>Mean =</t>
  </si>
  <si>
    <t>3*stdev =</t>
  </si>
  <si>
    <t>Average =</t>
  </si>
  <si>
    <t>Wet Blank Sta 1 Nisk 24</t>
  </si>
  <si>
    <t>Sta 1 Btl 21 1</t>
  </si>
  <si>
    <t>Sta 1 Btl 21 3</t>
  </si>
  <si>
    <t>Sta Nisk 24 7</t>
  </si>
  <si>
    <t>Wet Blank Sta2 Nisk 15</t>
  </si>
  <si>
    <t>Sta 2 Nisk 5 Samp 4</t>
  </si>
  <si>
    <t>Sta 2 Nisk 15 1</t>
  </si>
  <si>
    <t>Sta 2 Nisk 15 3</t>
  </si>
  <si>
    <t>Dry Blank Sta 4</t>
  </si>
  <si>
    <t>Wet Blank Sta 4 Nisk 10 Bott 4</t>
  </si>
  <si>
    <t>Sta 004 Nisk 4</t>
  </si>
  <si>
    <t>Sta 4 Nisk 4 3</t>
  </si>
  <si>
    <t>Sta 4 Nisk 10 4</t>
  </si>
  <si>
    <t>AL5392 pg2</t>
  </si>
  <si>
    <t>Wet Blank 13</t>
  </si>
  <si>
    <t>Dry Blank 14</t>
  </si>
  <si>
    <t>Wet</t>
  </si>
  <si>
    <t>C (micrograms / L)</t>
  </si>
  <si>
    <t>mean V</t>
  </si>
  <si>
    <t>volume mls</t>
  </si>
  <si>
    <t>blank</t>
  </si>
  <si>
    <t>C - Blank</t>
  </si>
  <si>
    <t>C/VF*1000</t>
  </si>
  <si>
    <t>median</t>
  </si>
  <si>
    <t>std</t>
  </si>
  <si>
    <t>Sta 19 36 wet blank</t>
  </si>
  <si>
    <t>Sta 20 40 wet blank</t>
  </si>
  <si>
    <t>Sta 17 28 wet blank</t>
  </si>
  <si>
    <t>Sta 16 25 wet blank ?</t>
  </si>
  <si>
    <t>st6-8 10</t>
  </si>
  <si>
    <t>st6-14 11</t>
  </si>
  <si>
    <t>st6-8 12</t>
  </si>
  <si>
    <t>st6 Wet Blank 13</t>
  </si>
  <si>
    <t>st14-2 15</t>
  </si>
  <si>
    <t>st14-2 17</t>
  </si>
  <si>
    <t>st14 wet blank 18</t>
  </si>
  <si>
    <t>st14-9 16</t>
  </si>
  <si>
    <t>st15-4,5 19</t>
  </si>
  <si>
    <t>st15-4,5 20</t>
  </si>
  <si>
    <t>st15-4,5 21</t>
  </si>
  <si>
    <t>st16-5 22</t>
  </si>
  <si>
    <t>st16-5 23</t>
  </si>
  <si>
    <t>st16-14 24</t>
  </si>
  <si>
    <t>Sta 17-6 25</t>
  </si>
  <si>
    <t>ST17-14 26</t>
  </si>
  <si>
    <t>st17-14 27</t>
  </si>
  <si>
    <t>Sta 18-7 28</t>
  </si>
  <si>
    <t>st 18-14 29</t>
  </si>
  <si>
    <t>st 18-14 30</t>
  </si>
  <si>
    <t>Sta 19-7 33</t>
  </si>
  <si>
    <t>Sta 19 -14 34</t>
  </si>
  <si>
    <t>Sta 19-14  35</t>
  </si>
  <si>
    <t>Sta 20 4 37</t>
  </si>
  <si>
    <t>Sta 20 4 38</t>
  </si>
  <si>
    <t>Sta 20 15 39</t>
  </si>
  <si>
    <t>st24 wet blank 44</t>
  </si>
  <si>
    <t>st 24 7 41</t>
  </si>
  <si>
    <t>st24 7 42</t>
  </si>
  <si>
    <t>st24 14 43</t>
  </si>
  <si>
    <t>no wet blank for st 15 so take mean of all other blanks</t>
  </si>
  <si>
    <t>st 18 wt blank 31</t>
  </si>
  <si>
    <t>st18 dry blank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</si>
</sst>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0.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4" fillId="0" borderId="4" xfId="0" applyFont="1" applyBorder="1" applyAlignment="1">
      <alignment horizontal="left"/>
    </xf>
    <xf numFmtId="165" fontId="0" fillId="0" borderId="10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1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" fontId="4" fillId="0" borderId="2" xfId="1" applyNumberFormat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2" fontId="6" fillId="0" borderId="2" xfId="1" applyNumberFormat="1" applyFont="1" applyBorder="1" applyAlignment="1">
      <alignment horizontal="center"/>
    </xf>
    <xf numFmtId="2" fontId="4" fillId="0" borderId="0" xfId="1" applyNumberFormat="1" applyFont="1" applyAlignment="1">
      <alignment horizontal="center"/>
    </xf>
    <xf numFmtId="0" fontId="6" fillId="0" borderId="3" xfId="1" applyFont="1" applyBorder="1" applyAlignment="1">
      <alignment horizontal="center"/>
    </xf>
    <xf numFmtId="1" fontId="4" fillId="0" borderId="3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10" fontId="4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2" fontId="2" fillId="0" borderId="0" xfId="4" applyNumberFormat="1" applyFont="1"/>
    <xf numFmtId="0" fontId="4" fillId="0" borderId="0" xfId="1" applyFont="1" applyAlignment="1">
      <alignment horizontal="center" wrapText="1"/>
    </xf>
    <xf numFmtId="0" fontId="2" fillId="0" borderId="0" xfId="5"/>
    <xf numFmtId="0" fontId="4" fillId="0" borderId="0" xfId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1" fontId="4" fillId="0" borderId="4" xfId="1" applyNumberFormat="1" applyFont="1" applyBorder="1" applyAlignment="1">
      <alignment horizontal="center"/>
    </xf>
    <xf numFmtId="2" fontId="4" fillId="0" borderId="4" xfId="1" applyNumberFormat="1" applyFont="1" applyBorder="1" applyAlignment="1">
      <alignment horizontal="center"/>
    </xf>
    <xf numFmtId="1" fontId="4" fillId="0" borderId="0" xfId="4" applyNumberFormat="1" applyFont="1" applyBorder="1" applyAlignment="1">
      <alignment horizontal="center"/>
    </xf>
    <xf numFmtId="1" fontId="4" fillId="0" borderId="0" xfId="1" applyNumberFormat="1" applyFont="1" applyAlignment="1">
      <alignment horizontal="center"/>
    </xf>
    <xf numFmtId="1" fontId="4" fillId="0" borderId="0" xfId="1" applyNumberFormat="1" applyFont="1" applyBorder="1" applyAlignment="1">
      <alignment horizontal="center"/>
    </xf>
    <xf numFmtId="1" fontId="4" fillId="0" borderId="0" xfId="4" applyNumberFormat="1" applyFont="1" applyAlignment="1">
      <alignment horizontal="center"/>
    </xf>
    <xf numFmtId="0" fontId="4" fillId="0" borderId="0" xfId="1" applyFont="1" applyAlignment="1">
      <alignment horizontal="center" wrapText="1"/>
    </xf>
    <xf numFmtId="2" fontId="1" fillId="0" borderId="0" xfId="6" applyNumberFormat="1" applyFont="1"/>
    <xf numFmtId="0" fontId="1" fillId="0" borderId="0" xfId="7"/>
    <xf numFmtId="1" fontId="4" fillId="0" borderId="0" xfId="6" applyNumberFormat="1" applyFont="1" applyBorder="1" applyAlignment="1">
      <alignment horizontal="center"/>
    </xf>
    <xf numFmtId="1" fontId="4" fillId="0" borderId="0" xfId="6" applyNumberFormat="1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0" borderId="10" xfId="0" applyBorder="1" applyAlignment="1">
      <alignment horizontal="left"/>
    </xf>
  </cellXfs>
  <cellStyles count="8">
    <cellStyle name="Normal" xfId="0" builtinId="0"/>
    <cellStyle name="Normal 2" xfId="1"/>
    <cellStyle name="Normal 3" xfId="2"/>
    <cellStyle name="Normal 3 2" xfId="5"/>
    <cellStyle name="Normal 3 3" xfId="7"/>
    <cellStyle name="Percent 2" xfId="3"/>
    <cellStyle name="Percent 2 2" xfId="4"/>
    <cellStyle name="Percent 2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ecker/Desktop/Boss_AL5392_pg1-preli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ecker/Desktop/Boss_AL5392_pg2-preli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"/>
      <sheetName val="DL calc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>
        <row r="9">
          <cell r="C9">
            <v>23</v>
          </cell>
          <cell r="D9">
            <v>214</v>
          </cell>
          <cell r="E9">
            <v>110</v>
          </cell>
        </row>
        <row r="11">
          <cell r="I11">
            <v>22.879343611104694</v>
          </cell>
          <cell r="J11">
            <v>70.803768045020803</v>
          </cell>
          <cell r="K11">
            <v>8.3739122918227391</v>
          </cell>
        </row>
        <row r="12">
          <cell r="I12">
            <v>22.741965071864605</v>
          </cell>
          <cell r="J12">
            <v>71.036474010168263</v>
          </cell>
          <cell r="K12">
            <v>8.4006188657351455</v>
          </cell>
        </row>
        <row r="13">
          <cell r="P13">
            <v>22.835793603868424</v>
          </cell>
          <cell r="Q13">
            <v>71.082678039895157</v>
          </cell>
          <cell r="R13">
            <v>8.344581515313223</v>
          </cell>
        </row>
        <row r="14">
          <cell r="C14">
            <v>25</v>
          </cell>
          <cell r="D14">
            <v>358</v>
          </cell>
          <cell r="E14">
            <v>119</v>
          </cell>
        </row>
        <row r="31">
          <cell r="C31">
            <v>13</v>
          </cell>
          <cell r="D31">
            <v>352</v>
          </cell>
          <cell r="E31">
            <v>103</v>
          </cell>
        </row>
        <row r="32">
          <cell r="I32">
            <v>22.818686891655922</v>
          </cell>
          <cell r="J32">
            <v>67.38903891621753</v>
          </cell>
          <cell r="K32">
            <v>8.3026098063692064</v>
          </cell>
        </row>
        <row r="33">
          <cell r="C33">
            <v>22</v>
          </cell>
          <cell r="D33">
            <v>318</v>
          </cell>
          <cell r="E33">
            <v>113</v>
          </cell>
        </row>
        <row r="43">
          <cell r="C43">
            <v>13</v>
          </cell>
          <cell r="D43">
            <v>343</v>
          </cell>
          <cell r="E43">
            <v>108</v>
          </cell>
        </row>
        <row r="44">
          <cell r="I44">
            <v>22.868044835141298</v>
          </cell>
          <cell r="J44">
            <v>68.161523065775214</v>
          </cell>
          <cell r="K44">
            <v>8.3153092568021965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"/>
      <sheetName val="DL calc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>
        <row r="9">
          <cell r="C9">
            <v>11</v>
          </cell>
          <cell r="D9">
            <v>226</v>
          </cell>
          <cell r="E9">
            <v>89</v>
          </cell>
        </row>
        <row r="11">
          <cell r="I11">
            <v>22.864824423894156</v>
          </cell>
          <cell r="J11">
            <v>71.30592700688122</v>
          </cell>
          <cell r="K11">
            <v>8.4778247308271322</v>
          </cell>
        </row>
        <row r="12">
          <cell r="I12">
            <v>24.872946052259611</v>
          </cell>
          <cell r="J12">
            <v>77.983013834134312</v>
          </cell>
          <cell r="K12">
            <v>9.1525113474191624</v>
          </cell>
        </row>
        <row r="13">
          <cell r="P13">
            <v>22.784179851308352</v>
          </cell>
          <cell r="Q13">
            <v>71.850533680236438</v>
          </cell>
          <cell r="R13">
            <v>8.4759407133104006</v>
          </cell>
        </row>
        <row r="14">
          <cell r="C14">
            <v>20</v>
          </cell>
          <cell r="D14">
            <v>345</v>
          </cell>
          <cell r="E14">
            <v>102</v>
          </cell>
        </row>
        <row r="32">
          <cell r="C32">
            <v>14</v>
          </cell>
          <cell r="D32">
            <v>373</v>
          </cell>
          <cell r="E32">
            <v>106</v>
          </cell>
        </row>
        <row r="33">
          <cell r="I33">
            <v>22.769365758935837</v>
          </cell>
          <cell r="J33">
            <v>67.009868353680062</v>
          </cell>
          <cell r="K33">
            <v>8.2791533882883925</v>
          </cell>
        </row>
        <row r="34">
          <cell r="C34">
            <v>20</v>
          </cell>
          <cell r="D34">
            <v>312</v>
          </cell>
          <cell r="E34">
            <v>99</v>
          </cell>
        </row>
        <row r="44">
          <cell r="C44">
            <v>14</v>
          </cell>
          <cell r="D44">
            <v>360</v>
          </cell>
          <cell r="E44">
            <v>107</v>
          </cell>
        </row>
        <row r="45">
          <cell r="I45">
            <v>22.735869666464183</v>
          </cell>
          <cell r="J45">
            <v>67.008391642663497</v>
          </cell>
          <cell r="K45">
            <v>8.2096830975754749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60"/>
  <sheetViews>
    <sheetView tabSelected="1" topLeftCell="G1" workbookViewId="0">
      <selection activeCell="A48" sqref="A48"/>
    </sheetView>
  </sheetViews>
  <sheetFormatPr baseColWidth="10" defaultColWidth="8.83203125" defaultRowHeight="13" x14ac:dyDescent="0.15"/>
  <cols>
    <col min="1" max="1" width="29.83203125" style="4" customWidth="1"/>
    <col min="2" max="3" width="13.5" style="4" customWidth="1"/>
    <col min="4" max="4" width="10.5" style="4" customWidth="1"/>
    <col min="5" max="5" width="10.83203125" style="4" customWidth="1"/>
    <col min="6" max="6" width="8.83203125" style="4"/>
    <col min="7" max="7" width="22.6640625" style="4" customWidth="1"/>
    <col min="8" max="8" width="8.83203125" style="4"/>
    <col min="9" max="9" width="15.5" style="63" bestFit="1" customWidth="1"/>
    <col min="10" max="16384" width="8.83203125" style="4"/>
  </cols>
  <sheetData>
    <row r="1" spans="1:13" x14ac:dyDescent="0.15">
      <c r="A1" s="13" t="s">
        <v>0</v>
      </c>
      <c r="B1" s="15" t="s">
        <v>14</v>
      </c>
      <c r="C1" s="5" t="s">
        <v>15</v>
      </c>
      <c r="D1" s="5" t="s">
        <v>1</v>
      </c>
      <c r="E1" s="12">
        <v>42842</v>
      </c>
    </row>
    <row r="2" spans="1:13" x14ac:dyDescent="0.15">
      <c r="A2" s="7" t="s">
        <v>2</v>
      </c>
      <c r="B2" s="8"/>
      <c r="C2" s="8"/>
      <c r="D2" s="8"/>
      <c r="E2" s="9"/>
    </row>
    <row r="3" spans="1:13" x14ac:dyDescent="0.15">
      <c r="A3" s="6" t="s">
        <v>3</v>
      </c>
      <c r="B3" s="56" t="s">
        <v>10</v>
      </c>
      <c r="C3" s="57"/>
      <c r="D3" s="1" t="s">
        <v>4</v>
      </c>
      <c r="E3" s="10"/>
      <c r="G3" s="4" t="s">
        <v>50</v>
      </c>
      <c r="I3" s="59" t="s">
        <v>51</v>
      </c>
      <c r="J3" s="59"/>
      <c r="K3" s="59"/>
      <c r="L3" s="59"/>
      <c r="M3" s="4" t="s">
        <v>52</v>
      </c>
    </row>
    <row r="4" spans="1:13" x14ac:dyDescent="0.15">
      <c r="A4" s="7" t="s">
        <v>5</v>
      </c>
      <c r="B4" s="7" t="s">
        <v>6</v>
      </c>
      <c r="C4" s="3" t="s">
        <v>7</v>
      </c>
      <c r="D4" s="2" t="s">
        <v>8</v>
      </c>
      <c r="E4" s="11" t="s">
        <v>9</v>
      </c>
      <c r="F4" s="4" t="s">
        <v>53</v>
      </c>
      <c r="G4" s="4" t="s">
        <v>54</v>
      </c>
      <c r="I4" s="64" t="s">
        <v>55</v>
      </c>
      <c r="J4" s="60" t="s">
        <v>56</v>
      </c>
      <c r="K4" s="60" t="s">
        <v>57</v>
      </c>
      <c r="L4" s="60" t="s">
        <v>58</v>
      </c>
    </row>
    <row r="5" spans="1:13" s="74" customFormat="1" x14ac:dyDescent="0.15">
      <c r="A5" s="71" t="s">
        <v>34</v>
      </c>
      <c r="B5" s="72">
        <v>9.4978599834024919</v>
      </c>
      <c r="C5" s="72">
        <v>2.3807769784172659</v>
      </c>
      <c r="D5" s="73">
        <v>3.9893950880340938</v>
      </c>
      <c r="E5" s="71" t="str">
        <f>IF(B5&lt;$B$60,IF(C5&lt;$C$60,"C&lt;DL, N&lt;DL","C&lt;DL"),IF(C5&lt;$C$60,"N&lt;DL",""))</f>
        <v/>
      </c>
      <c r="I5" s="75"/>
    </row>
    <row r="6" spans="1:13" x14ac:dyDescent="0.15">
      <c r="A6" s="14" t="s">
        <v>35</v>
      </c>
      <c r="B6" s="24">
        <v>102.7615684315353</v>
      </c>
      <c r="C6" s="16">
        <v>14.284661870503596</v>
      </c>
      <c r="D6" s="22">
        <v>7.1938397536540712</v>
      </c>
      <c r="E6" s="14" t="str">
        <f>IF(B6&lt;$B$60,IF(C6&lt;$C$60,"C&lt;DL, N&lt;DL","C&lt;DL"),IF(C6&lt;$C$60,"N&lt;DL",""))</f>
        <v/>
      </c>
      <c r="F6" s="4">
        <v>1060</v>
      </c>
      <c r="G6" s="61">
        <f>B5</f>
        <v>9.4978599834024919</v>
      </c>
      <c r="H6" s="62"/>
      <c r="I6" s="66">
        <f>B6-G6</f>
        <v>93.263708448132803</v>
      </c>
      <c r="J6" s="65">
        <f>I6/F6*1000</f>
        <v>87.984630611446036</v>
      </c>
      <c r="K6" s="65">
        <f>MEDIAN(J6:J7)</f>
        <v>81.6733383486783</v>
      </c>
      <c r="L6" s="65">
        <f>STDEV(J6:J7)</f>
        <v>8.9255151141065223</v>
      </c>
      <c r="M6" s="67">
        <f>SUM(F6:F7)/2</f>
        <v>1059.5</v>
      </c>
    </row>
    <row r="7" spans="1:13" x14ac:dyDescent="0.15">
      <c r="A7" s="14" t="s">
        <v>36</v>
      </c>
      <c r="B7" s="16">
        <v>89.306266788381762</v>
      </c>
      <c r="C7" s="16">
        <v>15.475050359712229</v>
      </c>
      <c r="D7" s="22">
        <v>5.7709839200835065</v>
      </c>
      <c r="E7" s="14" t="str">
        <f>IF(B7&lt;$B$60,IF(C7&lt;$C$60,"C&lt;DL, N&lt;DL","C&lt;DL"),IF(C7&lt;$C$60,"N&lt;DL",""))</f>
        <v/>
      </c>
      <c r="F7" s="4">
        <v>1059</v>
      </c>
      <c r="G7" s="61">
        <f>B5</f>
        <v>9.4978599834024919</v>
      </c>
      <c r="H7" s="62"/>
      <c r="I7" s="66">
        <f t="shared" ref="I7:I8" si="0">B7-G7</f>
        <v>79.808406804979271</v>
      </c>
      <c r="J7" s="65">
        <f t="shared" ref="J7:J8" si="1">I7/F7*1000</f>
        <v>75.362046085910549</v>
      </c>
      <c r="K7" s="67"/>
      <c r="L7" s="67"/>
      <c r="M7" s="67"/>
    </row>
    <row r="8" spans="1:13" x14ac:dyDescent="0.15">
      <c r="A8" s="14" t="s">
        <v>37</v>
      </c>
      <c r="B8" s="24">
        <v>106.54312379529739</v>
      </c>
      <c r="C8" s="16">
        <v>19.998526618705036</v>
      </c>
      <c r="D8" s="22">
        <v>5.3275486652924426</v>
      </c>
      <c r="E8" s="14" t="str">
        <f>IF(B8&lt;$B$60,IF(C8&lt;$C$60,"C&lt;DL, N&lt;DL","C&lt;DL"),IF(C8&lt;$C$60,"N&lt;DL",""))</f>
        <v/>
      </c>
      <c r="F8" s="4">
        <v>1074</v>
      </c>
      <c r="G8" s="61">
        <f>B5</f>
        <v>9.4978599834024919</v>
      </c>
      <c r="H8" s="62"/>
      <c r="I8" s="66">
        <f t="shared" si="0"/>
        <v>97.045263811894898</v>
      </c>
      <c r="J8" s="65">
        <f t="shared" si="1"/>
        <v>90.35871863304925</v>
      </c>
      <c r="K8" s="65"/>
      <c r="L8" s="65"/>
      <c r="M8" s="67"/>
    </row>
    <row r="9" spans="1:13" s="74" customFormat="1" x14ac:dyDescent="0.15">
      <c r="A9" s="76" t="s">
        <v>38</v>
      </c>
      <c r="B9" s="77">
        <v>10.817007203319504</v>
      </c>
      <c r="C9" s="77">
        <v>3.9282820143884889</v>
      </c>
      <c r="D9" s="78">
        <v>2.7536228722120843</v>
      </c>
      <c r="E9" s="76" t="str">
        <f>IF(B9&lt;$B$60,IF(C9&lt;$C$60,"C&lt;DL, N&lt;DL","C&lt;DL"),IF(C9&lt;$C$60,"N&lt;DL",""))</f>
        <v/>
      </c>
      <c r="I9" s="75"/>
    </row>
    <row r="10" spans="1:13" x14ac:dyDescent="0.15">
      <c r="A10" s="1" t="s">
        <v>39</v>
      </c>
      <c r="B10" s="17">
        <v>152.40547547441221</v>
      </c>
      <c r="C10" s="18">
        <v>29.521634532374097</v>
      </c>
      <c r="D10" s="21">
        <v>5.1625012601277511</v>
      </c>
      <c r="E10" s="1" t="str">
        <f>IF(B10&lt;$B$60,IF(C10&lt;$C$60,"C&lt;DL, N&lt;DL","C&lt;DL"),IF(C10&lt;$C$60,"N&lt;DL",""))</f>
        <v/>
      </c>
      <c r="F10" s="4">
        <v>1059</v>
      </c>
      <c r="G10" s="61">
        <f>B9</f>
        <v>10.817007203319504</v>
      </c>
      <c r="I10" s="69">
        <f>B10-G10</f>
        <v>141.58846827109272</v>
      </c>
      <c r="J10" s="70">
        <f>I10/F10*1000</f>
        <v>133.70015889621598</v>
      </c>
      <c r="K10" s="68"/>
      <c r="L10" s="68"/>
      <c r="M10" s="68"/>
    </row>
    <row r="11" spans="1:13" x14ac:dyDescent="0.15">
      <c r="A11" s="14" t="s">
        <v>40</v>
      </c>
      <c r="B11" s="24">
        <v>120.35019803042879</v>
      </c>
      <c r="C11" s="16">
        <v>21.426992805755393</v>
      </c>
      <c r="D11" s="22">
        <v>5.6167563559410043</v>
      </c>
      <c r="E11" s="14" t="str">
        <f>IF(B11&lt;$B$60,IF(C11&lt;$C$60,"C&lt;DL, N&lt;DL","C&lt;DL"),IF(C11&lt;$C$60,"N&lt;DL",""))</f>
        <v/>
      </c>
      <c r="F11" s="4">
        <v>1060</v>
      </c>
      <c r="G11" s="61">
        <f>B9</f>
        <v>10.817007203319504</v>
      </c>
      <c r="I11" s="69">
        <f t="shared" ref="I11:I12" si="2">B11-G11</f>
        <v>109.53319082710928</v>
      </c>
      <c r="J11" s="70">
        <f t="shared" ref="J11:J12" si="3">I11/F11*1000</f>
        <v>103.33319889349931</v>
      </c>
      <c r="K11" s="65">
        <f>MEDIAN(J11:J12)</f>
        <v>101.97024618673899</v>
      </c>
      <c r="L11" s="65">
        <f>STDEV(J11:J12)</f>
        <v>1.9275062027735814</v>
      </c>
      <c r="M11" s="67">
        <f>SUM(F11:F12)/2</f>
        <v>1059.5</v>
      </c>
    </row>
    <row r="12" spans="1:13" x14ac:dyDescent="0.15">
      <c r="A12" s="14" t="s">
        <v>41</v>
      </c>
      <c r="B12" s="24">
        <v>117.3601309986169</v>
      </c>
      <c r="C12" s="16">
        <v>21.069876258992803</v>
      </c>
      <c r="D12" s="22">
        <v>5.5700436754357581</v>
      </c>
      <c r="E12" s="14" t="str">
        <f>IF(B12&lt;$B$60,IF(C12&lt;$C$60,"C&lt;DL, N&lt;DL","C&lt;DL"),IF(C12&lt;$C$60,"N&lt;DL",""))</f>
        <v/>
      </c>
      <c r="F12" s="4">
        <v>1059</v>
      </c>
      <c r="G12" s="61">
        <f>B9</f>
        <v>10.817007203319504</v>
      </c>
      <c r="I12" s="69">
        <f t="shared" si="2"/>
        <v>106.54312379529739</v>
      </c>
      <c r="J12" s="65">
        <f t="shared" si="3"/>
        <v>100.60729347997865</v>
      </c>
      <c r="K12" s="68"/>
      <c r="L12" s="68"/>
      <c r="M12" s="68"/>
    </row>
    <row r="13" spans="1:13" x14ac:dyDescent="0.15">
      <c r="A13" s="14" t="s">
        <v>42</v>
      </c>
      <c r="B13" s="16">
        <v>9.9375757233748292</v>
      </c>
      <c r="C13" s="16">
        <v>-0.1190388489208633</v>
      </c>
      <c r="D13" s="16">
        <v>-83.481786101454176</v>
      </c>
      <c r="E13" s="14" t="str">
        <f>IF(B13&lt;$B$60,IF(C13&lt;$C$60,"C&lt;DL, N&lt;DL","C&lt;DL"),IF(C13&lt;$C$60,"N&lt;DL",""))</f>
        <v>N&lt;DL</v>
      </c>
    </row>
    <row r="14" spans="1:13" s="74" customFormat="1" x14ac:dyDescent="0.15">
      <c r="A14" s="76" t="s">
        <v>43</v>
      </c>
      <c r="B14" s="77">
        <v>9.5858031313969594</v>
      </c>
      <c r="C14" s="77">
        <v>1.1903884892086329</v>
      </c>
      <c r="D14" s="78">
        <v>8.0526678628836343</v>
      </c>
      <c r="E14" s="76" t="str">
        <f>IF(B14&lt;$B$60,IF(C14&lt;$C$60,"C&lt;DL, N&lt;DL","C&lt;DL"),IF(C14&lt;$C$60,"N&lt;DL",""))</f>
        <v>N&lt;DL</v>
      </c>
      <c r="I14" s="75"/>
    </row>
    <row r="15" spans="1:13" x14ac:dyDescent="0.15">
      <c r="A15" s="1" t="s">
        <v>44</v>
      </c>
      <c r="B15" s="17">
        <v>145.19413733886586</v>
      </c>
      <c r="C15" s="18">
        <v>30.712023021582731</v>
      </c>
      <c r="D15" s="21">
        <v>4.7275992609419237</v>
      </c>
      <c r="E15" s="1" t="str">
        <f>IF(B15&lt;$B$60,IF(C15&lt;$C$60,"C&lt;DL, N&lt;DL","C&lt;DL"),IF(C15&lt;$C$60,"N&lt;DL",""))</f>
        <v/>
      </c>
      <c r="F15" s="4">
        <v>1060</v>
      </c>
      <c r="G15" s="61">
        <f>B14</f>
        <v>9.5858031313969594</v>
      </c>
      <c r="I15" s="69">
        <f>B15-G15</f>
        <v>135.60833420746889</v>
      </c>
      <c r="J15" s="70">
        <f>I15/F15*1000</f>
        <v>127.9323907617631</v>
      </c>
      <c r="K15" s="65">
        <f>MEDIAN(J15:J16)</f>
        <v>128.69866361665817</v>
      </c>
      <c r="L15" s="65">
        <f>STDEV(J15:J16)</f>
        <v>1.08367346387094</v>
      </c>
      <c r="M15" s="67">
        <f>SUM(F15:F16)/2</f>
        <v>1059.5</v>
      </c>
    </row>
    <row r="16" spans="1:13" x14ac:dyDescent="0.15">
      <c r="A16" s="14" t="s">
        <v>45</v>
      </c>
      <c r="B16" s="24">
        <v>146.68917085477182</v>
      </c>
      <c r="C16" s="16">
        <v>27.617012949640287</v>
      </c>
      <c r="D16" s="22">
        <v>5.311550931386388</v>
      </c>
      <c r="E16" s="14" t="str">
        <f>IF(B16&lt;$B$60,IF(C16&lt;$C$60,"C&lt;DL, N&lt;DL","C&lt;DL"),IF(C16&lt;$C$60,"N&lt;DL",""))</f>
        <v/>
      </c>
      <c r="F16" s="4">
        <v>1059</v>
      </c>
      <c r="G16" s="61">
        <f>B14</f>
        <v>9.5858031313969594</v>
      </c>
      <c r="I16" s="69">
        <f t="shared" ref="I16:I17" si="4">B16-G16</f>
        <v>137.10336772337484</v>
      </c>
      <c r="J16" s="70">
        <f t="shared" ref="J16:J17" si="5">I16/F16*1000</f>
        <v>129.46493647155322</v>
      </c>
    </row>
    <row r="17" spans="1:13" x14ac:dyDescent="0.15">
      <c r="A17" s="14" t="s">
        <v>46</v>
      </c>
      <c r="B17" s="24">
        <v>139.17003170124485</v>
      </c>
      <c r="C17" s="16">
        <v>25.593352517985611</v>
      </c>
      <c r="D17" s="22">
        <v>5.4377413667648176</v>
      </c>
      <c r="E17" s="14" t="str">
        <f>IF(B17&lt;$B$60,IF(C17&lt;$C$60,"C&lt;DL, N&lt;DL","C&lt;DL"),IF(C17&lt;$C$60,"N&lt;DL",""))</f>
        <v/>
      </c>
      <c r="F17" s="4">
        <v>1059</v>
      </c>
      <c r="G17" s="61">
        <f>B14</f>
        <v>9.5858031313969594</v>
      </c>
      <c r="I17" s="69">
        <f t="shared" si="4"/>
        <v>129.58422856984788</v>
      </c>
      <c r="J17" s="65">
        <f t="shared" si="5"/>
        <v>122.36471064197156</v>
      </c>
    </row>
    <row r="18" spans="1:13" x14ac:dyDescent="0.15">
      <c r="A18" s="14"/>
      <c r="B18" s="24"/>
      <c r="C18" s="16"/>
      <c r="D18" s="22"/>
      <c r="E18" s="14"/>
      <c r="G18" s="61"/>
      <c r="I18" s="69"/>
      <c r="J18" s="65"/>
    </row>
    <row r="19" spans="1:13" x14ac:dyDescent="0.15">
      <c r="A19" s="1" t="s">
        <v>63</v>
      </c>
      <c r="B19" s="17">
        <v>101.99072412570192</v>
      </c>
      <c r="C19" s="18">
        <v>24.770505013673656</v>
      </c>
      <c r="D19" s="21">
        <v>4.1174261109897294</v>
      </c>
      <c r="E19" s="1" t="str">
        <f t="shared" ref="E19:E34" si="6">IF(B19&lt;$B$35,IF(C19&lt;$C$35,"C&lt;DL, N&lt;DL","C&lt;DL"),IF(C19&lt;$C$35,"N&lt;DL",""))</f>
        <v/>
      </c>
      <c r="F19" s="4">
        <v>1060</v>
      </c>
      <c r="G19" s="61">
        <f>B22</f>
        <v>10.059119446359965</v>
      </c>
      <c r="I19" s="69">
        <f>B19-G19</f>
        <v>91.931604679341945</v>
      </c>
      <c r="J19" s="70">
        <f>I19/F19*1000</f>
        <v>86.727928942775421</v>
      </c>
      <c r="K19" s="65">
        <f>MEDIAN(J19,J21)</f>
        <v>84.641994962157455</v>
      </c>
      <c r="L19" s="65">
        <f>STDEV(J19,J21)</f>
        <v>2.9499561256048246</v>
      </c>
      <c r="M19" s="67">
        <f>SUM(F19,F21)/2</f>
        <v>1059.5</v>
      </c>
    </row>
    <row r="20" spans="1:13" x14ac:dyDescent="0.15">
      <c r="A20" s="14" t="s">
        <v>64</v>
      </c>
      <c r="B20" s="24">
        <v>128.88793481922966</v>
      </c>
      <c r="C20" s="16">
        <v>29.370741659070195</v>
      </c>
      <c r="D20" s="22">
        <v>4.3883105273722913</v>
      </c>
      <c r="E20" s="14" t="str">
        <f t="shared" si="6"/>
        <v/>
      </c>
      <c r="F20" s="4">
        <v>1059</v>
      </c>
      <c r="G20" s="61">
        <f>B22</f>
        <v>10.059119446359965</v>
      </c>
      <c r="I20" s="69">
        <f t="shared" ref="I20:I21" si="7">B20-G20</f>
        <v>118.82881537286968</v>
      </c>
      <c r="J20" s="70">
        <f t="shared" ref="J20:J21" si="8">I20/F20*1000</f>
        <v>112.20851309997137</v>
      </c>
    </row>
    <row r="21" spans="1:13" x14ac:dyDescent="0.15">
      <c r="A21" s="14" t="s">
        <v>65</v>
      </c>
      <c r="B21" s="16">
        <v>97.485988025810272</v>
      </c>
      <c r="C21" s="16">
        <v>23.355047584320875</v>
      </c>
      <c r="D21" s="22">
        <v>4.1740864656279397</v>
      </c>
      <c r="E21" s="14" t="str">
        <f t="shared" si="6"/>
        <v/>
      </c>
      <c r="F21" s="4">
        <v>1059</v>
      </c>
      <c r="G21" s="61">
        <f>B22</f>
        <v>10.059119446359965</v>
      </c>
      <c r="I21" s="69">
        <f t="shared" si="7"/>
        <v>87.426868579450314</v>
      </c>
      <c r="J21" s="65">
        <f t="shared" si="8"/>
        <v>82.556060981539488</v>
      </c>
    </row>
    <row r="22" spans="1:13" s="74" customFormat="1" x14ac:dyDescent="0.15">
      <c r="A22" s="76" t="s">
        <v>66</v>
      </c>
      <c r="B22" s="77">
        <v>10.059119446359965</v>
      </c>
      <c r="C22" s="77">
        <v>5.6618297174111216</v>
      </c>
      <c r="D22" s="78">
        <v>1.7766552419311383</v>
      </c>
      <c r="E22" s="76" t="str">
        <f t="shared" si="6"/>
        <v>C&lt;DL</v>
      </c>
    </row>
    <row r="23" spans="1:13" x14ac:dyDescent="0.15">
      <c r="A23" s="14" t="s">
        <v>49</v>
      </c>
      <c r="B23" s="16">
        <v>9.1844134075460548</v>
      </c>
      <c r="C23" s="16">
        <v>3.5386435733819512</v>
      </c>
      <c r="D23" s="22">
        <v>2.5954615708211413</v>
      </c>
      <c r="E23" s="14" t="str">
        <f t="shared" si="6"/>
        <v>C&lt;DL</v>
      </c>
      <c r="G23" s="61"/>
      <c r="I23" s="4"/>
    </row>
    <row r="24" spans="1:13" x14ac:dyDescent="0.15">
      <c r="A24" s="1" t="s">
        <v>67</v>
      </c>
      <c r="B24" s="18">
        <v>75.443395847699747</v>
      </c>
      <c r="C24" s="18">
        <v>16.159805651777575</v>
      </c>
      <c r="D24" s="21">
        <v>4.6685831174832844</v>
      </c>
      <c r="E24" s="1" t="str">
        <f t="shared" si="6"/>
        <v/>
      </c>
      <c r="F24" s="4">
        <f>1060</f>
        <v>1060</v>
      </c>
      <c r="G24" s="61">
        <f>B27</f>
        <v>10.01538414441927</v>
      </c>
      <c r="I24" s="69">
        <f>B24-G24</f>
        <v>65.428011703280475</v>
      </c>
      <c r="J24" s="70">
        <f>I24/F24*1000</f>
        <v>61.724539342717435</v>
      </c>
      <c r="K24" s="65">
        <f>MEDIAN(J24,J26)</f>
        <v>60.308228390637183</v>
      </c>
      <c r="L24" s="65">
        <f>STDEV(J24,J26)</f>
        <v>2.0029661569694484</v>
      </c>
      <c r="M24" s="67">
        <f>SUM(F24,F26)/2</f>
        <v>1059.5</v>
      </c>
    </row>
    <row r="25" spans="1:13" x14ac:dyDescent="0.15">
      <c r="A25" s="14" t="s">
        <v>70</v>
      </c>
      <c r="B25" s="16">
        <v>65.515482307161861</v>
      </c>
      <c r="C25" s="16">
        <v>16.513670009115771</v>
      </c>
      <c r="D25" s="22">
        <v>3.9673484011123161</v>
      </c>
      <c r="E25" s="14" t="str">
        <f t="shared" si="6"/>
        <v/>
      </c>
      <c r="F25" s="4">
        <v>1059</v>
      </c>
      <c r="G25" s="61">
        <f>B27</f>
        <v>10.01538414441927</v>
      </c>
      <c r="I25" s="69">
        <f t="shared" ref="I25:I26" si="9">B25-G25</f>
        <v>55.500098162742589</v>
      </c>
      <c r="J25" s="70">
        <f t="shared" ref="J25:J26" si="10">I25/F25*1000</f>
        <v>52.408024705139368</v>
      </c>
    </row>
    <row r="26" spans="1:13" x14ac:dyDescent="0.15">
      <c r="A26" s="14" t="s">
        <v>68</v>
      </c>
      <c r="B26" s="16">
        <v>72.381924711851056</v>
      </c>
      <c r="C26" s="16">
        <v>14.508438650865999</v>
      </c>
      <c r="D26" s="22">
        <v>4.9889534259105561</v>
      </c>
      <c r="E26" s="14" t="str">
        <f t="shared" si="6"/>
        <v/>
      </c>
      <c r="F26" s="4">
        <v>1059</v>
      </c>
      <c r="G26" s="61">
        <f>B27</f>
        <v>10.01538414441927</v>
      </c>
      <c r="I26" s="69">
        <f t="shared" si="9"/>
        <v>62.366540567431784</v>
      </c>
      <c r="J26" s="65">
        <f t="shared" si="10"/>
        <v>58.891917438556924</v>
      </c>
    </row>
    <row r="27" spans="1:13" s="74" customFormat="1" x14ac:dyDescent="0.15">
      <c r="A27" s="76" t="s">
        <v>69</v>
      </c>
      <c r="B27" s="77">
        <v>10.01538414441927</v>
      </c>
      <c r="C27" s="77">
        <v>2.3590957155879675</v>
      </c>
      <c r="D27" s="77">
        <v>4.2454335694145815</v>
      </c>
      <c r="E27" s="76" t="str">
        <f t="shared" si="6"/>
        <v>C&lt;DL</v>
      </c>
    </row>
    <row r="28" spans="1:13" x14ac:dyDescent="0.15">
      <c r="A28" s="14" t="s">
        <v>71</v>
      </c>
      <c r="B28" s="16">
        <v>90.269663205595521</v>
      </c>
      <c r="C28" s="16">
        <v>20.760042297174113</v>
      </c>
      <c r="D28" s="22">
        <v>4.3482408134536001</v>
      </c>
      <c r="E28" s="14" t="str">
        <f t="shared" si="6"/>
        <v/>
      </c>
      <c r="F28" s="4">
        <v>1060</v>
      </c>
      <c r="G28" s="4">
        <v>9.8000000000000007</v>
      </c>
      <c r="I28" s="69">
        <f>B28-G28</f>
        <v>80.469663205595523</v>
      </c>
      <c r="J28" s="70">
        <f>I28/F28*1000</f>
        <v>75.914776609052382</v>
      </c>
      <c r="K28" s="61">
        <f>MEDIAN(J28:J30)</f>
        <v>75.780358050605329</v>
      </c>
      <c r="L28" s="4">
        <f>STDEV(J28:J30)</f>
        <v>2.5083368110317874</v>
      </c>
      <c r="M28" s="4">
        <f>AVERAGE(F28:F30)</f>
        <v>1069.3333333333333</v>
      </c>
    </row>
    <row r="29" spans="1:13" x14ac:dyDescent="0.15">
      <c r="A29" s="1" t="s">
        <v>72</v>
      </c>
      <c r="B29" s="18">
        <v>86.595897842577102</v>
      </c>
      <c r="C29" s="18">
        <v>17.811172652689155</v>
      </c>
      <c r="D29" s="21">
        <v>4.861886386211788</v>
      </c>
      <c r="E29" s="1" t="str">
        <f t="shared" si="6"/>
        <v/>
      </c>
      <c r="F29" s="4">
        <v>1074</v>
      </c>
      <c r="G29" s="4">
        <v>9.8000000000000007</v>
      </c>
      <c r="I29" s="69">
        <f t="shared" ref="I29:I30" si="11">B29-G29</f>
        <v>76.795897842577105</v>
      </c>
      <c r="J29" s="70">
        <f t="shared" ref="J29:J30" si="12">I29/F29*1000</f>
        <v>71.504560374839016</v>
      </c>
    </row>
    <row r="30" spans="1:13" x14ac:dyDescent="0.15">
      <c r="A30" s="14" t="s">
        <v>73</v>
      </c>
      <c r="B30" s="16">
        <v>91.188104546350118</v>
      </c>
      <c r="C30" s="16">
        <v>18.636856153144944</v>
      </c>
      <c r="D30" s="22">
        <v>4.8928909359512467</v>
      </c>
      <c r="E30" s="14" t="str">
        <f t="shared" si="6"/>
        <v/>
      </c>
      <c r="F30" s="4">
        <v>1074</v>
      </c>
      <c r="G30" s="4">
        <v>9.8000000000000007</v>
      </c>
      <c r="I30" s="69">
        <f t="shared" si="11"/>
        <v>81.388104546350121</v>
      </c>
      <c r="J30" s="65">
        <f t="shared" si="12"/>
        <v>75.780358050605329</v>
      </c>
    </row>
    <row r="31" spans="1:13" x14ac:dyDescent="0.15">
      <c r="A31" s="82" t="s">
        <v>93</v>
      </c>
      <c r="B31" s="16"/>
      <c r="C31" s="16"/>
      <c r="D31" s="22"/>
      <c r="E31" s="14"/>
      <c r="I31" s="4"/>
    </row>
    <row r="32" spans="1:13" x14ac:dyDescent="0.15">
      <c r="A32" s="14" t="s">
        <v>74</v>
      </c>
      <c r="B32" s="24">
        <v>113.53684383804553</v>
      </c>
      <c r="C32" s="16">
        <v>26.893691157702829</v>
      </c>
      <c r="D32" s="22">
        <v>4.2216906252203525</v>
      </c>
      <c r="E32" s="14" t="str">
        <f t="shared" si="6"/>
        <v/>
      </c>
      <c r="F32" s="4">
        <v>1060</v>
      </c>
      <c r="G32" s="61">
        <f>B35</f>
        <v>10.817007203319504</v>
      </c>
      <c r="I32" s="69">
        <f>B32-G32</f>
        <v>102.71983663472602</v>
      </c>
      <c r="J32" s="70">
        <f>I32/F32*1000</f>
        <v>96.905506259175496</v>
      </c>
      <c r="K32" s="65">
        <f>MEDIAN(J32:J33)</f>
        <v>101.20993197472242</v>
      </c>
      <c r="L32" s="65">
        <f>STDEV(J32:J33)</f>
        <v>6.0873772251539782</v>
      </c>
      <c r="M32" s="67">
        <f>SUM(F32:F33)/2</f>
        <v>1058</v>
      </c>
    </row>
    <row r="33" spans="1:13" x14ac:dyDescent="0.15">
      <c r="A33" s="14" t="s">
        <v>75</v>
      </c>
      <c r="B33" s="24">
        <v>122.24016892424393</v>
      </c>
      <c r="C33" s="16">
        <v>29.016877301731999</v>
      </c>
      <c r="D33" s="16">
        <v>4.2127265333595183</v>
      </c>
      <c r="E33" s="14" t="str">
        <f t="shared" si="6"/>
        <v/>
      </c>
      <c r="F33" s="4">
        <v>1056</v>
      </c>
      <c r="G33" s="61">
        <f>B35</f>
        <v>10.817007203319504</v>
      </c>
      <c r="I33" s="69">
        <f t="shared" ref="I33:I34" si="13">B33-G33</f>
        <v>111.42316172092443</v>
      </c>
      <c r="J33" s="70">
        <f t="shared" ref="J33:J34" si="14">I33/F33*1000</f>
        <v>105.51435769026935</v>
      </c>
    </row>
    <row r="34" spans="1:13" x14ac:dyDescent="0.15">
      <c r="A34" s="14" t="s">
        <v>76</v>
      </c>
      <c r="B34" s="24">
        <v>103.78387150527043</v>
      </c>
      <c r="C34" s="16">
        <v>23.826866727438471</v>
      </c>
      <c r="D34" s="22">
        <v>4.3557498639028065</v>
      </c>
      <c r="E34" s="14" t="str">
        <f t="shared" si="6"/>
        <v/>
      </c>
      <c r="F34" s="4">
        <v>1059</v>
      </c>
      <c r="G34" s="61">
        <f>B35</f>
        <v>10.817007203319504</v>
      </c>
      <c r="I34" s="69">
        <f t="shared" si="13"/>
        <v>92.96686430195092</v>
      </c>
      <c r="J34" s="65">
        <f t="shared" si="14"/>
        <v>87.787407272852619</v>
      </c>
    </row>
    <row r="35" spans="1:13" s="74" customFormat="1" x14ac:dyDescent="0.15">
      <c r="A35" s="76" t="s">
        <v>62</v>
      </c>
      <c r="B35" s="77">
        <v>10.817007203319504</v>
      </c>
      <c r="C35" s="77">
        <v>0.59519424460431647</v>
      </c>
      <c r="D35" s="77">
        <v>18.173910956599759</v>
      </c>
      <c r="E35" s="76" t="str">
        <f>IF(B35&lt;$B$60,IF(C35&lt;$C$60,"C&lt;DL, N&lt;DL","C&lt;DL"),IF(C35&lt;$C$60,"N&lt;DL",""))</f>
        <v>N&lt;DL</v>
      </c>
      <c r="I35" s="75"/>
    </row>
    <row r="36" spans="1:13" x14ac:dyDescent="0.15">
      <c r="A36" s="14" t="s">
        <v>77</v>
      </c>
      <c r="B36" s="16">
        <v>64.902043219917019</v>
      </c>
      <c r="C36" s="16">
        <v>12.499079136690646</v>
      </c>
      <c r="D36" s="22">
        <v>5.1925459875999307</v>
      </c>
      <c r="E36" s="14" t="str">
        <f>IF(B36&lt;$B$60,IF(C36&lt;$C$60,"C&lt;DL, N&lt;DL","C&lt;DL"),IF(C36&lt;$C$60,"N&lt;DL",""))</f>
        <v/>
      </c>
      <c r="F36" s="4">
        <v>1060</v>
      </c>
      <c r="G36" s="61">
        <f>B39</f>
        <v>9.7616894273858943</v>
      </c>
      <c r="I36" s="69">
        <f>B36-G36</f>
        <v>55.140353792531123</v>
      </c>
      <c r="J36" s="70">
        <f>I36/F36*1000</f>
        <v>52.019201691067096</v>
      </c>
    </row>
    <row r="37" spans="1:13" x14ac:dyDescent="0.15">
      <c r="A37" s="1" t="s">
        <v>78</v>
      </c>
      <c r="B37" s="18">
        <v>91.537986961875689</v>
      </c>
      <c r="C37" s="18">
        <v>21.113906654512309</v>
      </c>
      <c r="D37" s="21">
        <v>4.335435808243135</v>
      </c>
      <c r="E37" s="1" t="str">
        <f t="shared" ref="E37:E38" si="15">IF(B37&lt;$B$50,IF(C37&lt;$C$50,"C&lt;DL, N&lt;DL","C&lt;DL"),IF(C37&lt;$C$50,"N&lt;DL",""))</f>
        <v/>
      </c>
      <c r="F37" s="4">
        <v>1059</v>
      </c>
      <c r="G37" s="61">
        <f>B39</f>
        <v>9.7616894273858943</v>
      </c>
      <c r="I37" s="69">
        <f t="shared" ref="I37:I38" si="16">B37-G37</f>
        <v>81.7762975344898</v>
      </c>
      <c r="J37" s="70">
        <f t="shared" ref="J37:J38" si="17">I37/F37*1000</f>
        <v>77.220299843710862</v>
      </c>
      <c r="K37" s="65">
        <f>MEDIAN(J37:J38)</f>
        <v>74.058570164913249</v>
      </c>
      <c r="L37" s="65">
        <f>STDEV(J37:J38)</f>
        <v>4.4713609923131035</v>
      </c>
      <c r="M37" s="67">
        <f>SUM(F37:F38)/2</f>
        <v>1066.5</v>
      </c>
    </row>
    <row r="38" spans="1:13" x14ac:dyDescent="0.15">
      <c r="A38" s="14" t="s">
        <v>79</v>
      </c>
      <c r="B38" s="16">
        <v>85.904896109474095</v>
      </c>
      <c r="C38" s="16">
        <v>16.909941564561734</v>
      </c>
      <c r="D38" s="22">
        <v>5.0801415121093916</v>
      </c>
      <c r="E38" s="14" t="str">
        <f t="shared" si="15"/>
        <v/>
      </c>
      <c r="F38" s="4">
        <v>1074</v>
      </c>
      <c r="G38" s="61">
        <f>B39</f>
        <v>9.7616894273858943</v>
      </c>
      <c r="I38" s="69">
        <f t="shared" si="16"/>
        <v>76.143206682088206</v>
      </c>
      <c r="J38" s="65">
        <f t="shared" si="17"/>
        <v>70.89684048611565</v>
      </c>
    </row>
    <row r="39" spans="1:13" s="74" customFormat="1" x14ac:dyDescent="0.15">
      <c r="A39" s="71" t="s">
        <v>61</v>
      </c>
      <c r="B39" s="72">
        <v>9.7616894273858943</v>
      </c>
      <c r="C39" s="72">
        <v>-1.1903884892086329</v>
      </c>
      <c r="D39" s="73">
        <v>-8.200423236514526</v>
      </c>
      <c r="E39" s="71" t="str">
        <f>IF(B39&lt;$B$60,IF(C39&lt;$C$60,"C&lt;DL, N&lt;DL","C&lt;DL"),IF(C39&lt;$C$60,"N&lt;DL",""))</f>
        <v>N&lt;DL</v>
      </c>
      <c r="I39" s="75"/>
    </row>
    <row r="40" spans="1:13" x14ac:dyDescent="0.15">
      <c r="A40" s="14" t="s">
        <v>80</v>
      </c>
      <c r="B40" s="16">
        <v>88.041875921205104</v>
      </c>
      <c r="C40" s="16">
        <v>19.030160839160835</v>
      </c>
      <c r="D40" s="22">
        <v>4.6264388759148005</v>
      </c>
      <c r="E40" s="14" t="str">
        <f>IF(B40&lt;$B$60,IF(C40&lt;$C$60,"C&lt;DL, N&lt;DL","C&lt;DL"),IF(C40&lt;$C$60,"N&lt;DL",""))</f>
        <v/>
      </c>
      <c r="F40" s="4">
        <f>1056</f>
        <v>1056</v>
      </c>
      <c r="G40" s="61">
        <f>B43</f>
        <v>8.432382440193777</v>
      </c>
      <c r="I40" s="69">
        <f>B40-G40</f>
        <v>79.609493481011327</v>
      </c>
      <c r="J40" s="70">
        <f>I40/F40*1000</f>
        <v>75.387777917624362</v>
      </c>
    </row>
    <row r="41" spans="1:13" x14ac:dyDescent="0.15">
      <c r="A41" s="14" t="s">
        <v>81</v>
      </c>
      <c r="B41" s="24">
        <v>118.79997135793836</v>
      </c>
      <c r="C41" s="16">
        <v>24.036274081055609</v>
      </c>
      <c r="D41" s="22">
        <v>4.9425285698323584</v>
      </c>
      <c r="E41" s="14" t="str">
        <f t="shared" ref="E41:E44" si="18">IF(B41&lt;$B$52,IF(C41&lt;$C$52,"C&lt;DL, N&lt;DL","C&lt;DL"),IF(C41&lt;$C$52,"N&lt;DL",""))</f>
        <v/>
      </c>
      <c r="F41" s="4">
        <f>1059</f>
        <v>1059</v>
      </c>
      <c r="G41" s="61">
        <f>B43</f>
        <v>8.432382440193777</v>
      </c>
      <c r="I41" s="69">
        <f t="shared" ref="I41:I42" si="19">B41-G41</f>
        <v>110.36758891774458</v>
      </c>
      <c r="J41" s="70">
        <f t="shared" ref="J41:J42" si="20">I41/F41*1000</f>
        <v>104.21868641902226</v>
      </c>
      <c r="K41" s="65">
        <f>MEDIAN(J41:J42)</f>
        <v>102.16247347097939</v>
      </c>
      <c r="L41" s="65">
        <f>STDEV(J41:J42)</f>
        <v>2.9079242382494002</v>
      </c>
      <c r="M41" s="67">
        <f>SUM(F41:F42)/2</f>
        <v>1057.5</v>
      </c>
    </row>
    <row r="42" spans="1:13" x14ac:dyDescent="0.15">
      <c r="A42" s="14" t="s">
        <v>82</v>
      </c>
      <c r="B42" s="24">
        <v>114.14459355241472</v>
      </c>
      <c r="C42" s="16">
        <v>23.915488784165881</v>
      </c>
      <c r="D42" s="22">
        <v>4.7728313053751297</v>
      </c>
      <c r="E42" s="14" t="str">
        <f t="shared" si="18"/>
        <v/>
      </c>
      <c r="F42" s="4">
        <f>1056</f>
        <v>1056</v>
      </c>
      <c r="G42" s="61">
        <f>B43</f>
        <v>8.432382440193777</v>
      </c>
      <c r="I42" s="69">
        <f t="shared" si="19"/>
        <v>105.71221111222094</v>
      </c>
      <c r="J42" s="65">
        <f t="shared" si="20"/>
        <v>100.10626052293651</v>
      </c>
    </row>
    <row r="43" spans="1:13" s="74" customFormat="1" x14ac:dyDescent="0.15">
      <c r="A43" s="76" t="s">
        <v>94</v>
      </c>
      <c r="B43" s="77">
        <v>8.432382440193777</v>
      </c>
      <c r="C43" s="77">
        <v>1.9325647502356267</v>
      </c>
      <c r="D43" s="78">
        <v>4.3633117281921159</v>
      </c>
      <c r="E43" s="76" t="str">
        <f t="shared" si="18"/>
        <v>C&lt;DL, N&lt;DL</v>
      </c>
    </row>
    <row r="44" spans="1:13" x14ac:dyDescent="0.15">
      <c r="A44" s="1" t="s">
        <v>95</v>
      </c>
      <c r="B44" s="18">
        <v>6.9391480497427951</v>
      </c>
      <c r="C44" s="18">
        <v>1.2078529688972668</v>
      </c>
      <c r="D44" s="21">
        <v>5.7450271087862852</v>
      </c>
      <c r="E44" s="1" t="str">
        <f t="shared" si="18"/>
        <v>C&lt;DL, N&lt;DL</v>
      </c>
      <c r="I44" s="4"/>
    </row>
    <row r="45" spans="1:13" x14ac:dyDescent="0.15">
      <c r="A45" s="14" t="s">
        <v>83</v>
      </c>
      <c r="B45" s="16">
        <v>44.744029524913095</v>
      </c>
      <c r="C45" s="16">
        <v>8.3106398601398581</v>
      </c>
      <c r="D45" s="22">
        <v>5.3839451928987945</v>
      </c>
      <c r="E45" s="14" t="str">
        <f>IF(B45&lt;$B$60,IF(C45&lt;$C$60,"C&lt;DL, N&lt;DL","C&lt;DL"),IF(C45&lt;$C$60,"N&lt;DL",""))</f>
        <v/>
      </c>
      <c r="F45" s="4">
        <v>1056</v>
      </c>
      <c r="G45" s="61">
        <f>B48</f>
        <v>7.3623868366164542</v>
      </c>
      <c r="I45" s="69">
        <f>B45-G45</f>
        <v>37.381642688296644</v>
      </c>
      <c r="J45" s="70">
        <f>I45/F45*1000</f>
        <v>35.399282848765765</v>
      </c>
    </row>
    <row r="46" spans="1:13" x14ac:dyDescent="0.15">
      <c r="A46" s="14" t="s">
        <v>84</v>
      </c>
      <c r="B46" s="24">
        <v>112.71463657010429</v>
      </c>
      <c r="C46" s="16">
        <v>23.245702797202792</v>
      </c>
      <c r="D46" s="22">
        <v>4.8488375487476114</v>
      </c>
      <c r="E46" s="14" t="str">
        <f>IF(B46&lt;$B$60,IF(C46&lt;$C$60,"C&lt;DL, N&lt;DL","C&lt;DL"),IF(C46&lt;$C$60,"N&lt;DL",""))</f>
        <v/>
      </c>
      <c r="F46" s="4">
        <v>1074</v>
      </c>
      <c r="G46" s="61">
        <f>B48</f>
        <v>7.3623868366164542</v>
      </c>
      <c r="I46" s="69">
        <f t="shared" ref="I46:I47" si="21">B46-G46</f>
        <v>105.35224973348784</v>
      </c>
      <c r="J46" s="70">
        <f t="shared" ref="J46:J47" si="22">I46/F46*1000</f>
        <v>98.093342396171167</v>
      </c>
      <c r="K46" s="65">
        <f>MEDIAN(J46:J47)</f>
        <v>99.655610745646953</v>
      </c>
      <c r="L46" s="65">
        <f>STDEV(J46:J47)</f>
        <v>2.2093810878948776</v>
      </c>
      <c r="M46" s="67">
        <f>SUM(F46:F47)/2</f>
        <v>1065</v>
      </c>
    </row>
    <row r="47" spans="1:13" x14ac:dyDescent="0.15">
      <c r="A47" s="14" t="s">
        <v>85</v>
      </c>
      <c r="B47" s="24">
        <v>114.24846716106605</v>
      </c>
      <c r="C47" s="16">
        <v>23.004814685314681</v>
      </c>
      <c r="D47" s="22">
        <v>4.9662850461472106</v>
      </c>
      <c r="E47" s="14" t="str">
        <f>IF(B47&lt;$B$60,IF(C47&lt;$C$60,"C&lt;DL, N&lt;DL","C&lt;DL"),IF(C47&lt;$C$60,"N&lt;DL",""))</f>
        <v/>
      </c>
      <c r="F47" s="4">
        <v>1056</v>
      </c>
      <c r="G47" s="61">
        <f>B48</f>
        <v>7.3623868366164542</v>
      </c>
      <c r="I47" s="69">
        <f t="shared" si="21"/>
        <v>106.88608032444959</v>
      </c>
      <c r="J47" s="65">
        <f t="shared" si="22"/>
        <v>101.21787909512273</v>
      </c>
    </row>
    <row r="48" spans="1:13" s="74" customFormat="1" x14ac:dyDescent="0.15">
      <c r="A48" s="71" t="s">
        <v>59</v>
      </c>
      <c r="B48" s="72">
        <v>7.3623868366164542</v>
      </c>
      <c r="C48" s="72">
        <v>2.8906573426573421</v>
      </c>
      <c r="D48" s="73">
        <v>2.5469593811656388</v>
      </c>
      <c r="E48" s="71" t="str">
        <f>IF(B48&lt;$B$60,IF(C48&lt;$C$60,"C&lt;DL, N&lt;DL","C&lt;DL"),IF(C48&lt;$C$60,"N&lt;DL",""))</f>
        <v/>
      </c>
      <c r="I48" s="75"/>
    </row>
    <row r="49" spans="1:13" x14ac:dyDescent="0.15">
      <c r="A49" s="14" t="s">
        <v>86</v>
      </c>
      <c r="B49" s="16">
        <v>51.098470544611821</v>
      </c>
      <c r="C49" s="16">
        <v>8.9128601398601379</v>
      </c>
      <c r="D49" s="22">
        <v>5.7331170626238128</v>
      </c>
      <c r="E49" s="14" t="str">
        <f>IF(B49&lt;$B$60,IF(C49&lt;$C$60,"C&lt;DL, N&lt;DL","C&lt;DL"),IF(C49&lt;$C$60,"N&lt;DL",""))</f>
        <v/>
      </c>
      <c r="F49" s="4">
        <v>1060</v>
      </c>
      <c r="G49" s="61">
        <f>B52</f>
        <v>10.430048018539978</v>
      </c>
      <c r="I49" s="69">
        <f>B49-G49</f>
        <v>40.668422526071843</v>
      </c>
      <c r="J49" s="70">
        <f>I49/F49*1000</f>
        <v>38.366436345350792</v>
      </c>
      <c r="K49" s="65">
        <f>MEDIAN(J49:J50)</f>
        <v>29.963276690024344</v>
      </c>
      <c r="L49" s="65">
        <f>STDEV(J49:J50)</f>
        <v>11.883862351349089</v>
      </c>
      <c r="M49" s="67">
        <f>SUM(F49:F50)/2</f>
        <v>1059.5</v>
      </c>
    </row>
    <row r="50" spans="1:13" x14ac:dyDescent="0.15">
      <c r="A50" s="14" t="s">
        <v>87</v>
      </c>
      <c r="B50" s="16">
        <v>33.26221195828505</v>
      </c>
      <c r="C50" s="16">
        <v>6.8653111888111873</v>
      </c>
      <c r="D50" s="22">
        <v>4.8449678453752378</v>
      </c>
      <c r="E50" s="14" t="str">
        <f>IF(B50&lt;$B$60,IF(C50&lt;$C$60,"C&lt;DL, N&lt;DL","C&lt;DL"),IF(C50&lt;$C$60,"N&lt;DL",""))</f>
        <v/>
      </c>
      <c r="F50" s="4">
        <v>1059</v>
      </c>
      <c r="G50" s="61">
        <f>B52</f>
        <v>10.430048018539978</v>
      </c>
      <c r="I50" s="69">
        <f t="shared" ref="I50:I51" si="23">B50-G50</f>
        <v>22.832163939745072</v>
      </c>
      <c r="J50" s="70">
        <f t="shared" ref="J50:J51" si="24">I50/F50*1000</f>
        <v>21.560117034697896</v>
      </c>
    </row>
    <row r="51" spans="1:13" x14ac:dyDescent="0.15">
      <c r="A51" s="14" t="s">
        <v>88</v>
      </c>
      <c r="B51" s="16">
        <v>67.62001719582851</v>
      </c>
      <c r="C51" s="16">
        <v>13.128402097902095</v>
      </c>
      <c r="D51" s="22">
        <v>5.1506662190544974</v>
      </c>
      <c r="E51" s="14" t="str">
        <f>IF(B51&lt;$B$60,IF(C51&lt;$C$60,"C&lt;DL, N&lt;DL","C&lt;DL"),IF(C51&lt;$C$60,"N&lt;DL",""))</f>
        <v/>
      </c>
      <c r="F51" s="4">
        <v>1074</v>
      </c>
      <c r="G51" s="61">
        <f>B52</f>
        <v>10.430048018539978</v>
      </c>
      <c r="I51" s="69">
        <f t="shared" si="23"/>
        <v>57.189969177288532</v>
      </c>
      <c r="J51" s="65">
        <f t="shared" si="24"/>
        <v>53.249505751665303</v>
      </c>
    </row>
    <row r="52" spans="1:13" s="74" customFormat="1" x14ac:dyDescent="0.15">
      <c r="A52" s="79" t="s">
        <v>60</v>
      </c>
      <c r="B52" s="80">
        <v>10.430048018539978</v>
      </c>
      <c r="C52" s="80">
        <v>3.4928776223776219</v>
      </c>
      <c r="D52" s="81">
        <v>2.9860903089528179</v>
      </c>
      <c r="E52" s="79" t="str">
        <f>IF(B52&lt;$B$60,IF(C52&lt;$C$60,"C&lt;DL, N&lt;DL","C&lt;DL"),IF(C52&lt;$C$60,"N&lt;DL",""))</f>
        <v/>
      </c>
      <c r="I52" s="75"/>
    </row>
    <row r="53" spans="1:13" x14ac:dyDescent="0.15">
      <c r="A53" s="14" t="s">
        <v>90</v>
      </c>
      <c r="B53" s="24">
        <v>600.67549288817861</v>
      </c>
      <c r="C53" s="16">
        <v>89.38111969839774</v>
      </c>
      <c r="D53" s="22">
        <v>6.7203845164958969</v>
      </c>
      <c r="E53" s="14" t="str">
        <f t="shared" ref="E53:E56" si="25">IF(B53&lt;$B$56,IF(C53&lt;$C$56,"C&lt;DL, N&lt;DL","C&lt;DL"),IF(C53&lt;$C$56,"N&lt;DL",""))</f>
        <v/>
      </c>
      <c r="F53" s="4">
        <v>1056</v>
      </c>
      <c r="G53" s="61">
        <f>B56</f>
        <v>10.672234025870248</v>
      </c>
      <c r="I53" s="69">
        <f>B53-G53</f>
        <v>590.00325886230837</v>
      </c>
      <c r="J53" s="70">
        <f>I53/F53*1000</f>
        <v>558.71520725597384</v>
      </c>
      <c r="K53" s="65">
        <f>MEDIAN(J53:J54)</f>
        <v>384.65455739555455</v>
      </c>
      <c r="L53" s="65">
        <f>STDEV(J53:J54)</f>
        <v>246.15893170807945</v>
      </c>
      <c r="M53" s="67">
        <f>SUM(F53:F54)/2</f>
        <v>1057.5</v>
      </c>
    </row>
    <row r="54" spans="1:13" x14ac:dyDescent="0.15">
      <c r="A54" s="14" t="s">
        <v>91</v>
      </c>
      <c r="B54" s="24">
        <v>233.69118210557858</v>
      </c>
      <c r="C54" s="16">
        <v>51.816892365692745</v>
      </c>
      <c r="D54" s="22">
        <v>4.5099420562762713</v>
      </c>
      <c r="E54" s="14" t="str">
        <f t="shared" si="25"/>
        <v/>
      </c>
      <c r="F54" s="4">
        <v>1059</v>
      </c>
      <c r="G54" s="61">
        <f>B56</f>
        <v>10.672234025870248</v>
      </c>
      <c r="I54" s="69">
        <f t="shared" ref="I54:I55" si="26">B54-G54</f>
        <v>223.01894807970834</v>
      </c>
      <c r="J54" s="70">
        <f t="shared" ref="J54:J55" si="27">I54/F54*1000</f>
        <v>210.59390753513534</v>
      </c>
    </row>
    <row r="55" spans="1:13" x14ac:dyDescent="0.15">
      <c r="A55" s="14" t="s">
        <v>92</v>
      </c>
      <c r="B55" s="24">
        <v>437.78118835339359</v>
      </c>
      <c r="C55" s="16">
        <v>91.55525504241281</v>
      </c>
      <c r="D55" s="22">
        <v>4.7816063441753531</v>
      </c>
      <c r="E55" s="14" t="str">
        <f t="shared" si="25"/>
        <v/>
      </c>
      <c r="F55" s="4">
        <v>1074</v>
      </c>
      <c r="G55" s="61">
        <f>B56</f>
        <v>10.672234025870248</v>
      </c>
      <c r="I55" s="69">
        <f t="shared" si="26"/>
        <v>427.10895432752335</v>
      </c>
      <c r="J55" s="65">
        <f t="shared" si="27"/>
        <v>397.68059062153009</v>
      </c>
    </row>
    <row r="56" spans="1:13" s="74" customFormat="1" x14ac:dyDescent="0.15">
      <c r="A56" s="79" t="s">
        <v>89</v>
      </c>
      <c r="B56" s="80">
        <v>10.672234025870248</v>
      </c>
      <c r="C56" s="80">
        <v>3.1404177191328935</v>
      </c>
      <c r="D56" s="81">
        <v>3.3983485575342436</v>
      </c>
      <c r="E56" s="79" t="str">
        <f t="shared" si="25"/>
        <v/>
      </c>
    </row>
    <row r="58" spans="1:13" x14ac:dyDescent="0.15">
      <c r="G58" s="61">
        <f>AVERAGE(G6:G55)</f>
        <v>9.7709101550686714</v>
      </c>
    </row>
    <row r="59" spans="1:13" x14ac:dyDescent="0.15">
      <c r="B59" s="1" t="s">
        <v>12</v>
      </c>
      <c r="C59" s="1" t="s">
        <v>13</v>
      </c>
    </row>
    <row r="60" spans="1:13" x14ac:dyDescent="0.15">
      <c r="A60" s="20" t="s">
        <v>11</v>
      </c>
      <c r="B60" s="3">
        <v>0.8</v>
      </c>
      <c r="C60" s="3">
        <v>2.1</v>
      </c>
    </row>
  </sheetData>
  <mergeCells count="2">
    <mergeCell ref="B3:C3"/>
    <mergeCell ref="I3:L3"/>
  </mergeCells>
  <printOptions horizontalCentered="1" verticalCentered="1"/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3"/>
  <sheetViews>
    <sheetView workbookViewId="0">
      <selection activeCell="A6" sqref="A6"/>
    </sheetView>
  </sheetViews>
  <sheetFormatPr baseColWidth="10" defaultColWidth="8.83203125" defaultRowHeight="13" x14ac:dyDescent="0.15"/>
  <cols>
    <col min="1" max="1" width="22.5" style="4" customWidth="1"/>
    <col min="2" max="2" width="13.5" style="4" bestFit="1" customWidth="1"/>
    <col min="3" max="3" width="13.5" style="4" customWidth="1"/>
    <col min="4" max="4" width="10.5" style="4" bestFit="1" customWidth="1"/>
    <col min="5" max="5" width="10.83203125" style="4" bestFit="1" customWidth="1"/>
    <col min="6" max="6" width="8.83203125" style="4"/>
    <col min="7" max="7" width="22.6640625" style="4" customWidth="1"/>
    <col min="8" max="16384" width="8.83203125" style="4"/>
  </cols>
  <sheetData>
    <row r="1" spans="1:5" x14ac:dyDescent="0.15">
      <c r="A1" s="13" t="s">
        <v>0</v>
      </c>
      <c r="B1" s="15" t="s">
        <v>14</v>
      </c>
      <c r="C1" s="5" t="s">
        <v>47</v>
      </c>
      <c r="D1" s="5" t="s">
        <v>1</v>
      </c>
      <c r="E1" s="12">
        <v>42843</v>
      </c>
    </row>
    <row r="2" spans="1:5" x14ac:dyDescent="0.15">
      <c r="A2" s="7" t="s">
        <v>2</v>
      </c>
      <c r="B2" s="8"/>
      <c r="C2" s="8"/>
      <c r="D2" s="8"/>
      <c r="E2" s="9"/>
    </row>
    <row r="3" spans="1:5" x14ac:dyDescent="0.15">
      <c r="A3" s="6" t="s">
        <v>3</v>
      </c>
      <c r="B3" s="56" t="s">
        <v>10</v>
      </c>
      <c r="C3" s="57"/>
      <c r="D3" s="1" t="s">
        <v>4</v>
      </c>
      <c r="E3" s="10"/>
    </row>
    <row r="4" spans="1:5" x14ac:dyDescent="0.15">
      <c r="A4" s="7" t="s">
        <v>5</v>
      </c>
      <c r="B4" s="7" t="s">
        <v>6</v>
      </c>
      <c r="C4" s="3" t="s">
        <v>7</v>
      </c>
      <c r="D4" s="2" t="s">
        <v>8</v>
      </c>
      <c r="E4" s="11" t="s">
        <v>9</v>
      </c>
    </row>
    <row r="5" spans="1:5" x14ac:dyDescent="0.15">
      <c r="A5" s="1">
        <v>10</v>
      </c>
      <c r="B5" s="17">
        <v>101.99072412570192</v>
      </c>
      <c r="C5" s="18">
        <v>24.770505013673656</v>
      </c>
      <c r="D5" s="21">
        <v>4.1174261109897294</v>
      </c>
      <c r="E5" s="1" t="str">
        <f t="shared" ref="E5:E29" si="0">IF(B5&lt;$B$33,IF(C5&lt;$C$33,"C&lt;DL, N&lt;DL","C&lt;DL"),IF(C5&lt;$C$33,"N&lt;DL",""))</f>
        <v/>
      </c>
    </row>
    <row r="6" spans="1:5" x14ac:dyDescent="0.15">
      <c r="A6" s="14">
        <v>11</v>
      </c>
      <c r="B6" s="24">
        <v>128.88793481922966</v>
      </c>
      <c r="C6" s="16">
        <v>29.370741659070195</v>
      </c>
      <c r="D6" s="22">
        <v>4.3883105273722913</v>
      </c>
      <c r="E6" s="14" t="str">
        <f t="shared" si="0"/>
        <v/>
      </c>
    </row>
    <row r="7" spans="1:5" x14ac:dyDescent="0.15">
      <c r="A7" s="14">
        <v>12</v>
      </c>
      <c r="B7" s="16">
        <v>97.485988025810272</v>
      </c>
      <c r="C7" s="16">
        <v>23.355047584320875</v>
      </c>
      <c r="D7" s="22">
        <v>4.1740864656279397</v>
      </c>
      <c r="E7" s="14" t="str">
        <f t="shared" si="0"/>
        <v/>
      </c>
    </row>
    <row r="8" spans="1:5" x14ac:dyDescent="0.15">
      <c r="A8" s="14" t="s">
        <v>48</v>
      </c>
      <c r="B8" s="16">
        <v>10.059119446359965</v>
      </c>
      <c r="C8" s="16">
        <v>5.6618297174111216</v>
      </c>
      <c r="D8" s="22">
        <v>1.7766552419311383</v>
      </c>
      <c r="E8" s="14" t="str">
        <f t="shared" si="0"/>
        <v/>
      </c>
    </row>
    <row r="9" spans="1:5" x14ac:dyDescent="0.15">
      <c r="A9" s="14" t="s">
        <v>49</v>
      </c>
      <c r="B9" s="16">
        <v>9.1844134075460548</v>
      </c>
      <c r="C9" s="16">
        <v>3.5386435733819512</v>
      </c>
      <c r="D9" s="22">
        <v>2.5954615708211413</v>
      </c>
      <c r="E9" s="14" t="str">
        <f t="shared" si="0"/>
        <v/>
      </c>
    </row>
    <row r="10" spans="1:5" x14ac:dyDescent="0.15">
      <c r="A10" s="1">
        <v>15</v>
      </c>
      <c r="B10" s="18">
        <v>75.443395847699747</v>
      </c>
      <c r="C10" s="18">
        <v>16.159805651777575</v>
      </c>
      <c r="D10" s="21">
        <v>4.6685831174832844</v>
      </c>
      <c r="E10" s="1" t="str">
        <f t="shared" si="0"/>
        <v/>
      </c>
    </row>
    <row r="11" spans="1:5" x14ac:dyDescent="0.15">
      <c r="A11" s="14">
        <v>16</v>
      </c>
      <c r="B11" s="16">
        <v>65.515482307161861</v>
      </c>
      <c r="C11" s="16">
        <v>16.513670009115771</v>
      </c>
      <c r="D11" s="22">
        <v>3.9673484011123161</v>
      </c>
      <c r="E11" s="14" t="str">
        <f t="shared" si="0"/>
        <v/>
      </c>
    </row>
    <row r="12" spans="1:5" x14ac:dyDescent="0.15">
      <c r="A12" s="14">
        <v>17</v>
      </c>
      <c r="B12" s="16">
        <v>72.381924711851056</v>
      </c>
      <c r="C12" s="16">
        <v>14.508438650865999</v>
      </c>
      <c r="D12" s="22">
        <v>4.9889534259105561</v>
      </c>
      <c r="E12" s="14" t="str">
        <f t="shared" si="0"/>
        <v/>
      </c>
    </row>
    <row r="13" spans="1:5" x14ac:dyDescent="0.15">
      <c r="A13" s="14">
        <v>18</v>
      </c>
      <c r="B13" s="16">
        <v>10.01538414441927</v>
      </c>
      <c r="C13" s="16">
        <v>2.3590957155879675</v>
      </c>
      <c r="D13" s="16">
        <v>4.2454335694145815</v>
      </c>
      <c r="E13" s="14" t="str">
        <f t="shared" si="0"/>
        <v>N&lt;DL</v>
      </c>
    </row>
    <row r="14" spans="1:5" x14ac:dyDescent="0.15">
      <c r="A14" s="14">
        <v>19</v>
      </c>
      <c r="B14" s="16">
        <v>90.269663205595521</v>
      </c>
      <c r="C14" s="16">
        <v>20.760042297174113</v>
      </c>
      <c r="D14" s="22">
        <v>4.3482408134536001</v>
      </c>
      <c r="E14" s="14" t="str">
        <f t="shared" si="0"/>
        <v/>
      </c>
    </row>
    <row r="15" spans="1:5" x14ac:dyDescent="0.15">
      <c r="A15" s="1">
        <v>20</v>
      </c>
      <c r="B15" s="18">
        <v>86.595897842577102</v>
      </c>
      <c r="C15" s="18">
        <v>17.811172652689155</v>
      </c>
      <c r="D15" s="21">
        <v>4.861886386211788</v>
      </c>
      <c r="E15" s="1" t="str">
        <f t="shared" si="0"/>
        <v/>
      </c>
    </row>
    <row r="16" spans="1:5" x14ac:dyDescent="0.15">
      <c r="A16" s="14">
        <v>21</v>
      </c>
      <c r="B16" s="16">
        <v>91.188104546350118</v>
      </c>
      <c r="C16" s="16">
        <v>18.636856153144944</v>
      </c>
      <c r="D16" s="22">
        <v>4.8928909359512467</v>
      </c>
      <c r="E16" s="14" t="str">
        <f t="shared" si="0"/>
        <v/>
      </c>
    </row>
    <row r="17" spans="1:5" x14ac:dyDescent="0.15">
      <c r="A17" s="14">
        <v>22</v>
      </c>
      <c r="B17" s="24">
        <v>113.53684383804553</v>
      </c>
      <c r="C17" s="16">
        <v>26.893691157702829</v>
      </c>
      <c r="D17" s="22">
        <v>4.2216906252203525</v>
      </c>
      <c r="E17" s="14" t="str">
        <f t="shared" si="0"/>
        <v/>
      </c>
    </row>
    <row r="18" spans="1:5" x14ac:dyDescent="0.15">
      <c r="A18" s="14">
        <v>23</v>
      </c>
      <c r="B18" s="24">
        <v>122.24016892424393</v>
      </c>
      <c r="C18" s="16">
        <v>29.016877301731999</v>
      </c>
      <c r="D18" s="16">
        <v>4.2127265333595183</v>
      </c>
      <c r="E18" s="14" t="str">
        <f t="shared" si="0"/>
        <v/>
      </c>
    </row>
    <row r="19" spans="1:5" x14ac:dyDescent="0.15">
      <c r="A19" s="14">
        <v>24</v>
      </c>
      <c r="B19" s="24">
        <v>103.78387150527043</v>
      </c>
      <c r="C19" s="16">
        <v>23.826866727438471</v>
      </c>
      <c r="D19" s="22">
        <v>4.3557498639028065</v>
      </c>
      <c r="E19" s="14" t="str">
        <f t="shared" si="0"/>
        <v/>
      </c>
    </row>
    <row r="20" spans="1:5" x14ac:dyDescent="0.15">
      <c r="A20" s="1">
        <v>26</v>
      </c>
      <c r="B20" s="18">
        <v>91.537986961875689</v>
      </c>
      <c r="C20" s="18">
        <v>21.113906654512309</v>
      </c>
      <c r="D20" s="21">
        <v>4.335435808243135</v>
      </c>
      <c r="E20" s="1" t="str">
        <f t="shared" si="0"/>
        <v/>
      </c>
    </row>
    <row r="21" spans="1:5" x14ac:dyDescent="0.15">
      <c r="A21" s="14">
        <v>27</v>
      </c>
      <c r="B21" s="16">
        <v>85.904896109474095</v>
      </c>
      <c r="C21" s="16">
        <v>16.909941564561734</v>
      </c>
      <c r="D21" s="22">
        <v>5.0801415121093916</v>
      </c>
      <c r="E21" s="14" t="str">
        <f t="shared" si="0"/>
        <v/>
      </c>
    </row>
    <row r="22" spans="1:5" x14ac:dyDescent="0.15">
      <c r="A22" s="14">
        <v>29</v>
      </c>
      <c r="B22" s="24">
        <v>118.79997135793836</v>
      </c>
      <c r="C22" s="16">
        <v>24.036274081055609</v>
      </c>
      <c r="D22" s="22">
        <v>4.9425285698323584</v>
      </c>
      <c r="E22" s="14" t="str">
        <f t="shared" si="0"/>
        <v/>
      </c>
    </row>
    <row r="23" spans="1:5" x14ac:dyDescent="0.15">
      <c r="A23" s="14">
        <v>30</v>
      </c>
      <c r="B23" s="24">
        <v>114.14459355241472</v>
      </c>
      <c r="C23" s="16">
        <v>23.915488784165881</v>
      </c>
      <c r="D23" s="22">
        <v>4.7728313053751297</v>
      </c>
      <c r="E23" s="14" t="str">
        <f t="shared" si="0"/>
        <v/>
      </c>
    </row>
    <row r="24" spans="1:5" x14ac:dyDescent="0.15">
      <c r="A24" s="14">
        <v>31</v>
      </c>
      <c r="B24" s="16">
        <v>8.432382440193777</v>
      </c>
      <c r="C24" s="16">
        <v>1.9325647502356267</v>
      </c>
      <c r="D24" s="22">
        <v>4.3633117281921159</v>
      </c>
      <c r="E24" s="14" t="str">
        <f t="shared" si="0"/>
        <v>N&lt;DL</v>
      </c>
    </row>
    <row r="25" spans="1:5" x14ac:dyDescent="0.15">
      <c r="A25" s="1">
        <v>32</v>
      </c>
      <c r="B25" s="18">
        <v>6.9391480497427951</v>
      </c>
      <c r="C25" s="18">
        <v>1.2078529688972668</v>
      </c>
      <c r="D25" s="21">
        <v>5.7450271087862852</v>
      </c>
      <c r="E25" s="1" t="str">
        <f t="shared" si="0"/>
        <v>N&lt;DL</v>
      </c>
    </row>
    <row r="26" spans="1:5" x14ac:dyDescent="0.15">
      <c r="A26" s="14">
        <v>41</v>
      </c>
      <c r="B26" s="24">
        <v>600.67549288817861</v>
      </c>
      <c r="C26" s="16">
        <v>89.38111969839774</v>
      </c>
      <c r="D26" s="22">
        <v>6.7203845164958969</v>
      </c>
      <c r="E26" s="14" t="str">
        <f t="shared" si="0"/>
        <v/>
      </c>
    </row>
    <row r="27" spans="1:5" x14ac:dyDescent="0.15">
      <c r="A27" s="14">
        <v>42</v>
      </c>
      <c r="B27" s="24">
        <v>233.69118210557858</v>
      </c>
      <c r="C27" s="16">
        <v>51.816892365692745</v>
      </c>
      <c r="D27" s="22">
        <v>4.5099420562762713</v>
      </c>
      <c r="E27" s="14" t="str">
        <f t="shared" si="0"/>
        <v/>
      </c>
    </row>
    <row r="28" spans="1:5" x14ac:dyDescent="0.15">
      <c r="A28" s="14">
        <v>43</v>
      </c>
      <c r="B28" s="24">
        <v>437.78118835339359</v>
      </c>
      <c r="C28" s="16">
        <v>91.55525504241281</v>
      </c>
      <c r="D28" s="22">
        <v>4.7816063441753531</v>
      </c>
      <c r="E28" s="14" t="str">
        <f t="shared" si="0"/>
        <v/>
      </c>
    </row>
    <row r="29" spans="1:5" x14ac:dyDescent="0.15">
      <c r="A29" s="2">
        <v>44</v>
      </c>
      <c r="B29" s="19">
        <v>10.672234025870248</v>
      </c>
      <c r="C29" s="19">
        <v>3.1404177191328935</v>
      </c>
      <c r="D29" s="23">
        <v>3.3983485575342436</v>
      </c>
      <c r="E29" s="2" t="str">
        <f t="shared" si="0"/>
        <v/>
      </c>
    </row>
    <row r="32" spans="1:5" x14ac:dyDescent="0.15">
      <c r="B32" s="1" t="s">
        <v>12</v>
      </c>
      <c r="C32" s="1" t="s">
        <v>13</v>
      </c>
    </row>
    <row r="33" spans="1:3" x14ac:dyDescent="0.15">
      <c r="A33" s="20" t="s">
        <v>11</v>
      </c>
      <c r="B33" s="3">
        <v>0.5</v>
      </c>
      <c r="C33" s="3">
        <v>2.6</v>
      </c>
    </row>
  </sheetData>
  <mergeCells count="1">
    <mergeCell ref="B3:C3"/>
  </mergeCells>
  <printOptions horizontalCentered="1" verticalCentered="1"/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I35"/>
  <sheetViews>
    <sheetView workbookViewId="0"/>
  </sheetViews>
  <sheetFormatPr baseColWidth="10" defaultColWidth="10.83203125" defaultRowHeight="13" x14ac:dyDescent="0.15"/>
  <cols>
    <col min="1" max="16384" width="10.83203125" style="25"/>
  </cols>
  <sheetData>
    <row r="3" spans="1:9" ht="14" thickBot="1" x14ac:dyDescent="0.2"/>
    <row r="4" spans="1:9" ht="15" customHeight="1" thickBot="1" x14ac:dyDescent="0.2">
      <c r="A4" s="26"/>
      <c r="B4" s="27" t="s">
        <v>16</v>
      </c>
      <c r="C4" s="27" t="s">
        <v>17</v>
      </c>
      <c r="D4" s="27" t="s">
        <v>18</v>
      </c>
      <c r="E4" s="28"/>
    </row>
    <row r="5" spans="1:9" ht="15" customHeight="1" x14ac:dyDescent="0.15">
      <c r="A5" s="29" t="s">
        <v>19</v>
      </c>
      <c r="B5" s="30">
        <f>B22</f>
        <v>17.285832349065515</v>
      </c>
      <c r="C5" s="31">
        <f>G21</f>
        <v>22.828766802726989</v>
      </c>
      <c r="D5" s="32">
        <f>B5/C5</f>
        <v>0.7571951870392164</v>
      </c>
      <c r="E5" s="33"/>
    </row>
    <row r="6" spans="1:9" ht="15" customHeight="1" x14ac:dyDescent="0.15">
      <c r="A6" s="34" t="s">
        <v>20</v>
      </c>
      <c r="B6" s="35">
        <f>C22</f>
        <v>178.69527134202517</v>
      </c>
      <c r="C6" s="36">
        <f>H21</f>
        <v>69.694696415415393</v>
      </c>
      <c r="D6" s="32">
        <f>B6/C6</f>
        <v>2.5639723039599973</v>
      </c>
    </row>
    <row r="7" spans="1:9" ht="15" customHeight="1" x14ac:dyDescent="0.15">
      <c r="A7" s="34" t="s">
        <v>21</v>
      </c>
      <c r="B7" s="35">
        <f>D22</f>
        <v>17.824140933015535</v>
      </c>
      <c r="C7" s="36">
        <f>I21</f>
        <v>8.3474063472085014</v>
      </c>
      <c r="D7" s="32">
        <f>B7/C7</f>
        <v>2.1352909145217538</v>
      </c>
      <c r="E7" s="37"/>
    </row>
    <row r="9" spans="1:9" x14ac:dyDescent="0.15">
      <c r="A9" s="38"/>
    </row>
    <row r="10" spans="1:9" x14ac:dyDescent="0.15">
      <c r="A10" s="58" t="s">
        <v>22</v>
      </c>
      <c r="B10" s="25" t="s">
        <v>23</v>
      </c>
      <c r="C10" s="25" t="s">
        <v>24</v>
      </c>
      <c r="D10" s="25" t="s">
        <v>25</v>
      </c>
      <c r="F10" s="25" t="s">
        <v>26</v>
      </c>
      <c r="G10" s="25" t="s">
        <v>27</v>
      </c>
      <c r="H10" s="25" t="s">
        <v>28</v>
      </c>
      <c r="I10" s="25" t="s">
        <v>29</v>
      </c>
    </row>
    <row r="11" spans="1:9" ht="15" x14ac:dyDescent="0.2">
      <c r="A11" s="58"/>
      <c r="B11">
        <f>[1]calc!C9</f>
        <v>23</v>
      </c>
      <c r="C11">
        <f>[1]calc!D9</f>
        <v>214</v>
      </c>
      <c r="D11">
        <f>[1]calc!E9</f>
        <v>110</v>
      </c>
      <c r="G11" s="39">
        <f>[1]calc!I11</f>
        <v>22.879343611104694</v>
      </c>
      <c r="H11" s="39">
        <f>[1]calc!J11</f>
        <v>70.803768045020803</v>
      </c>
      <c r="I11" s="39">
        <f>[1]calc!K11</f>
        <v>8.3739122918227391</v>
      </c>
    </row>
    <row r="12" spans="1:9" ht="15" x14ac:dyDescent="0.2">
      <c r="A12" s="40"/>
      <c r="B12">
        <f>[1]calc!C14</f>
        <v>25</v>
      </c>
      <c r="C12">
        <f>[1]calc!D14</f>
        <v>358</v>
      </c>
      <c r="D12">
        <f>[1]calc!E14</f>
        <v>119</v>
      </c>
      <c r="G12" s="39">
        <f>[1]calc!I12</f>
        <v>22.741965071864605</v>
      </c>
      <c r="H12" s="39">
        <f>[1]calc!J12</f>
        <v>71.036474010168263</v>
      </c>
      <c r="I12" s="39">
        <f>[1]calc!K12</f>
        <v>8.4006188657351455</v>
      </c>
    </row>
    <row r="13" spans="1:9" ht="15" x14ac:dyDescent="0.2">
      <c r="A13" s="40"/>
      <c r="B13">
        <f>[1]calc!C31</f>
        <v>13</v>
      </c>
      <c r="C13">
        <f>[1]calc!D31</f>
        <v>352</v>
      </c>
      <c r="D13">
        <f>[1]calc!E31</f>
        <v>103</v>
      </c>
      <c r="G13" s="39">
        <f>[1]calc!P13</f>
        <v>22.835793603868424</v>
      </c>
      <c r="H13" s="39">
        <f>[1]calc!Q13</f>
        <v>71.082678039895157</v>
      </c>
      <c r="I13" s="39">
        <f>[1]calc!R13</f>
        <v>8.344581515313223</v>
      </c>
    </row>
    <row r="14" spans="1:9" ht="15" x14ac:dyDescent="0.2">
      <c r="A14" s="40"/>
      <c r="B14" s="41">
        <f>[1]calc!C33</f>
        <v>22</v>
      </c>
      <c r="C14" s="41">
        <f>[1]calc!D33</f>
        <v>318</v>
      </c>
      <c r="D14" s="41">
        <f>[1]calc!E33</f>
        <v>113</v>
      </c>
      <c r="G14" s="39">
        <f>[1]calc!I32</f>
        <v>22.818686891655922</v>
      </c>
      <c r="H14" s="39">
        <f>[1]calc!J32</f>
        <v>67.38903891621753</v>
      </c>
      <c r="I14" s="39">
        <f>[1]calc!K32</f>
        <v>8.3026098063692064</v>
      </c>
    </row>
    <row r="15" spans="1:9" ht="15" x14ac:dyDescent="0.2">
      <c r="A15" s="40"/>
      <c r="B15" s="41">
        <f>[1]calc!C43</f>
        <v>13</v>
      </c>
      <c r="C15" s="41">
        <f>[1]calc!D43</f>
        <v>343</v>
      </c>
      <c r="D15" s="41">
        <f>[1]calc!E43</f>
        <v>108</v>
      </c>
      <c r="G15" s="39">
        <f>[1]calc!I44</f>
        <v>22.868044835141298</v>
      </c>
      <c r="H15" s="39">
        <f>[1]calc!J44</f>
        <v>68.161523065775214</v>
      </c>
      <c r="I15" s="39">
        <f>[1]calc!K44</f>
        <v>8.3153092568021965</v>
      </c>
    </row>
    <row r="16" spans="1:9" ht="15" x14ac:dyDescent="0.2">
      <c r="A16" s="40"/>
      <c r="B16" s="41"/>
      <c r="C16" s="41"/>
      <c r="D16" s="41"/>
      <c r="G16" s="39"/>
      <c r="H16" s="39"/>
      <c r="I16" s="39"/>
    </row>
    <row r="17" spans="1:9" ht="15" x14ac:dyDescent="0.2">
      <c r="A17" s="40"/>
      <c r="B17" s="41"/>
      <c r="C17" s="41"/>
      <c r="D17" s="41"/>
      <c r="G17" s="39"/>
      <c r="H17" s="39"/>
      <c r="I17" s="39"/>
    </row>
    <row r="18" spans="1:9" ht="15" x14ac:dyDescent="0.2">
      <c r="B18" s="41"/>
      <c r="C18" s="41"/>
      <c r="D18" s="41"/>
      <c r="G18" s="39"/>
      <c r="H18" s="39"/>
      <c r="I18" s="39"/>
    </row>
    <row r="19" spans="1:9" ht="15" x14ac:dyDescent="0.2">
      <c r="F19" s="42"/>
      <c r="G19" s="39"/>
      <c r="H19" s="39"/>
      <c r="I19" s="39"/>
    </row>
    <row r="20" spans="1:9" x14ac:dyDescent="0.15">
      <c r="F20" s="42"/>
      <c r="G20" s="43"/>
      <c r="H20" s="43"/>
      <c r="I20" s="33"/>
    </row>
    <row r="21" spans="1:9" x14ac:dyDescent="0.15">
      <c r="A21" s="44" t="s">
        <v>30</v>
      </c>
      <c r="B21" s="45">
        <f>STDEV(B11:B20)</f>
        <v>5.7619441163551723</v>
      </c>
      <c r="C21" s="45">
        <f>STDEV(C11:C20)</f>
        <v>59.565090447341724</v>
      </c>
      <c r="D21" s="45">
        <f>STDEV(D11:D20)</f>
        <v>5.9413803110051786</v>
      </c>
      <c r="F21" s="44" t="s">
        <v>31</v>
      </c>
      <c r="G21" s="46">
        <f>AVERAGE(G11:G20)</f>
        <v>22.828766802726989</v>
      </c>
      <c r="H21" s="46">
        <f>AVERAGE(H11:H20)</f>
        <v>69.694696415415393</v>
      </c>
      <c r="I21" s="46">
        <f>AVERAGE(I11:I20)</f>
        <v>8.3474063472085014</v>
      </c>
    </row>
    <row r="22" spans="1:9" x14ac:dyDescent="0.15">
      <c r="A22" s="42" t="s">
        <v>32</v>
      </c>
      <c r="B22" s="47">
        <f>3*B21</f>
        <v>17.285832349065515</v>
      </c>
      <c r="C22" s="47">
        <f>3*C21</f>
        <v>178.69527134202517</v>
      </c>
      <c r="D22" s="47">
        <f>3*D21</f>
        <v>17.824140933015535</v>
      </c>
      <c r="G22" s="48"/>
      <c r="H22" s="48"/>
      <c r="I22" s="48"/>
    </row>
    <row r="23" spans="1:9" x14ac:dyDescent="0.15">
      <c r="A23" s="42" t="s">
        <v>33</v>
      </c>
      <c r="B23" s="49">
        <f>AVERAGE(B11:B20)</f>
        <v>19.2</v>
      </c>
      <c r="C23" s="49">
        <f>AVERAGE(C11:C20)</f>
        <v>317</v>
      </c>
      <c r="D23" s="49">
        <f>AVERAGE(D11:D20)</f>
        <v>110.6</v>
      </c>
      <c r="G23" s="50"/>
      <c r="H23" s="50"/>
      <c r="I23" s="50"/>
    </row>
    <row r="24" spans="1:9" x14ac:dyDescent="0.15">
      <c r="A24" s="42"/>
      <c r="B24" s="42"/>
      <c r="C24" s="42"/>
      <c r="D24" s="42"/>
    </row>
    <row r="31" spans="1:9" x14ac:dyDescent="0.15">
      <c r="E31" s="42"/>
    </row>
    <row r="32" spans="1:9" x14ac:dyDescent="0.15">
      <c r="E32" s="42"/>
    </row>
    <row r="33" spans="5:5" x14ac:dyDescent="0.15">
      <c r="E33" s="42"/>
    </row>
    <row r="34" spans="5:5" x14ac:dyDescent="0.15">
      <c r="E34" s="42"/>
    </row>
    <row r="35" spans="5:5" x14ac:dyDescent="0.15">
      <c r="E35" s="42"/>
    </row>
  </sheetData>
  <mergeCells count="1">
    <mergeCell ref="A10:A11"/>
  </mergeCells>
  <pageMargins left="0.75" right="0.75" top="1" bottom="1" header="0.5" footer="0.5"/>
  <pageSetup scale="93" orientation="portrait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I35"/>
  <sheetViews>
    <sheetView workbookViewId="0"/>
  </sheetViews>
  <sheetFormatPr baseColWidth="10" defaultColWidth="10.83203125" defaultRowHeight="13" x14ac:dyDescent="0.15"/>
  <cols>
    <col min="1" max="16384" width="10.83203125" style="25"/>
  </cols>
  <sheetData>
    <row r="3" spans="1:9" ht="14" thickBot="1" x14ac:dyDescent="0.2"/>
    <row r="4" spans="1:9" ht="15" customHeight="1" thickBot="1" x14ac:dyDescent="0.2">
      <c r="A4" s="26"/>
      <c r="B4" s="27" t="s">
        <v>16</v>
      </c>
      <c r="C4" s="27" t="s">
        <v>17</v>
      </c>
      <c r="D4" s="27" t="s">
        <v>18</v>
      </c>
      <c r="E4" s="28"/>
    </row>
    <row r="5" spans="1:9" ht="15" customHeight="1" x14ac:dyDescent="0.15">
      <c r="A5" s="29" t="s">
        <v>19</v>
      </c>
      <c r="B5" s="30">
        <f>B22</f>
        <v>12.074767078498862</v>
      </c>
      <c r="C5" s="31">
        <f>G21</f>
        <v>23.205437150572429</v>
      </c>
      <c r="D5" s="32">
        <f>B5/C5</f>
        <v>0.52034215085670144</v>
      </c>
      <c r="E5" s="33"/>
    </row>
    <row r="6" spans="1:9" ht="15" customHeight="1" x14ac:dyDescent="0.15">
      <c r="A6" s="34" t="s">
        <v>20</v>
      </c>
      <c r="B6" s="35">
        <f>C22</f>
        <v>176.73794159715672</v>
      </c>
      <c r="C6" s="36">
        <f>H21</f>
        <v>71.0315469035191</v>
      </c>
      <c r="D6" s="32">
        <f>B6/C6</f>
        <v>2.4881612368264592</v>
      </c>
    </row>
    <row r="7" spans="1:9" ht="15" customHeight="1" x14ac:dyDescent="0.15">
      <c r="A7" s="34" t="s">
        <v>21</v>
      </c>
      <c r="B7" s="35">
        <f>D22</f>
        <v>21.695621678117451</v>
      </c>
      <c r="C7" s="36">
        <f>I21</f>
        <v>8.5190226554841129</v>
      </c>
      <c r="D7" s="32">
        <f>B7/C7</f>
        <v>2.5467266088500087</v>
      </c>
      <c r="E7" s="37"/>
    </row>
    <row r="9" spans="1:9" x14ac:dyDescent="0.15">
      <c r="A9" s="38"/>
    </row>
    <row r="10" spans="1:9" x14ac:dyDescent="0.15">
      <c r="A10" s="58" t="s">
        <v>22</v>
      </c>
      <c r="B10" s="25" t="s">
        <v>23</v>
      </c>
      <c r="C10" s="25" t="s">
        <v>24</v>
      </c>
      <c r="D10" s="25" t="s">
        <v>25</v>
      </c>
      <c r="F10" s="25" t="s">
        <v>26</v>
      </c>
      <c r="G10" s="25" t="s">
        <v>27</v>
      </c>
      <c r="H10" s="25" t="s">
        <v>28</v>
      </c>
      <c r="I10" s="25" t="s">
        <v>29</v>
      </c>
    </row>
    <row r="11" spans="1:9" ht="15" x14ac:dyDescent="0.2">
      <c r="A11" s="58"/>
      <c r="B11">
        <f>[2]calc!C9</f>
        <v>11</v>
      </c>
      <c r="C11">
        <f>[2]calc!D9</f>
        <v>226</v>
      </c>
      <c r="D11">
        <f>[2]calc!E9</f>
        <v>89</v>
      </c>
      <c r="G11" s="52">
        <f>[2]calc!I11</f>
        <v>22.864824423894156</v>
      </c>
      <c r="H11" s="52">
        <f>[2]calc!J11</f>
        <v>71.30592700688122</v>
      </c>
      <c r="I11" s="52">
        <f>[2]calc!K11</f>
        <v>8.4778247308271322</v>
      </c>
    </row>
    <row r="12" spans="1:9" ht="15" x14ac:dyDescent="0.2">
      <c r="A12" s="51"/>
      <c r="B12">
        <f>[2]calc!C14</f>
        <v>20</v>
      </c>
      <c r="C12">
        <f>[2]calc!D14</f>
        <v>345</v>
      </c>
      <c r="D12">
        <f>[2]calc!E14</f>
        <v>102</v>
      </c>
      <c r="G12" s="52">
        <f>[2]calc!I12</f>
        <v>24.872946052259611</v>
      </c>
      <c r="H12" s="52">
        <f>[2]calc!J12</f>
        <v>77.983013834134312</v>
      </c>
      <c r="I12" s="52">
        <f>[2]calc!K12</f>
        <v>9.1525113474191624</v>
      </c>
    </row>
    <row r="13" spans="1:9" ht="15" x14ac:dyDescent="0.2">
      <c r="A13" s="51"/>
      <c r="B13">
        <f>[2]calc!C32</f>
        <v>14</v>
      </c>
      <c r="C13">
        <f>[2]calc!D32</f>
        <v>373</v>
      </c>
      <c r="D13">
        <f>[2]calc!E32</f>
        <v>106</v>
      </c>
      <c r="G13" s="52">
        <f>[2]calc!P13</f>
        <v>22.784179851308352</v>
      </c>
      <c r="H13" s="52">
        <f>[2]calc!Q13</f>
        <v>71.850533680236438</v>
      </c>
      <c r="I13" s="52">
        <f>[2]calc!R13</f>
        <v>8.4759407133104006</v>
      </c>
    </row>
    <row r="14" spans="1:9" ht="15" x14ac:dyDescent="0.2">
      <c r="A14" s="51"/>
      <c r="B14" s="53">
        <f>[2]calc!C34</f>
        <v>20</v>
      </c>
      <c r="C14" s="53">
        <f>[2]calc!D34</f>
        <v>312</v>
      </c>
      <c r="D14" s="53">
        <f>[2]calc!E34</f>
        <v>99</v>
      </c>
      <c r="G14" s="52">
        <f>[2]calc!I33</f>
        <v>22.769365758935837</v>
      </c>
      <c r="H14" s="52">
        <f>[2]calc!J33</f>
        <v>67.009868353680062</v>
      </c>
      <c r="I14" s="52">
        <f>[2]calc!K33</f>
        <v>8.2791533882883925</v>
      </c>
    </row>
    <row r="15" spans="1:9" ht="15" x14ac:dyDescent="0.2">
      <c r="A15" s="51"/>
      <c r="B15" s="53">
        <f>[2]calc!C44</f>
        <v>14</v>
      </c>
      <c r="C15" s="53">
        <f>[2]calc!D44</f>
        <v>360</v>
      </c>
      <c r="D15" s="53">
        <f>[2]calc!E44</f>
        <v>107</v>
      </c>
      <c r="G15" s="52">
        <f>[2]calc!I45</f>
        <v>22.735869666464183</v>
      </c>
      <c r="H15" s="52">
        <f>[2]calc!J45</f>
        <v>67.008391642663497</v>
      </c>
      <c r="I15" s="52">
        <f>[2]calc!K45</f>
        <v>8.2096830975754749</v>
      </c>
    </row>
    <row r="16" spans="1:9" ht="15" x14ac:dyDescent="0.2">
      <c r="A16" s="51"/>
      <c r="B16" s="53"/>
      <c r="C16" s="53"/>
      <c r="D16" s="53"/>
      <c r="G16" s="52"/>
      <c r="H16" s="52"/>
      <c r="I16" s="52"/>
    </row>
    <row r="17" spans="1:9" ht="15" x14ac:dyDescent="0.2">
      <c r="A17" s="51"/>
      <c r="B17" s="53"/>
      <c r="C17" s="53"/>
      <c r="D17" s="53"/>
      <c r="G17" s="52"/>
      <c r="H17" s="52"/>
      <c r="I17" s="52"/>
    </row>
    <row r="18" spans="1:9" ht="15" x14ac:dyDescent="0.2">
      <c r="B18" s="53"/>
      <c r="C18" s="53"/>
      <c r="D18" s="53"/>
      <c r="G18" s="52"/>
      <c r="H18" s="52"/>
      <c r="I18" s="52"/>
    </row>
    <row r="19" spans="1:9" ht="15" x14ac:dyDescent="0.2">
      <c r="F19" s="42"/>
      <c r="G19" s="52"/>
      <c r="H19" s="52"/>
      <c r="I19" s="52"/>
    </row>
    <row r="20" spans="1:9" x14ac:dyDescent="0.15">
      <c r="F20" s="42"/>
      <c r="G20" s="43"/>
      <c r="H20" s="43"/>
      <c r="I20" s="33"/>
    </row>
    <row r="21" spans="1:9" x14ac:dyDescent="0.15">
      <c r="A21" s="44" t="s">
        <v>30</v>
      </c>
      <c r="B21" s="45">
        <f>STDEV(B11:B20)</f>
        <v>4.0249223594996204</v>
      </c>
      <c r="C21" s="45">
        <f>STDEV(C11:C20)</f>
        <v>58.912647199052238</v>
      </c>
      <c r="D21" s="45">
        <f>STDEV(D11:D20)</f>
        <v>7.231873892705817</v>
      </c>
      <c r="F21" s="44" t="s">
        <v>31</v>
      </c>
      <c r="G21" s="46">
        <f>AVERAGE(G11:G20)</f>
        <v>23.205437150572429</v>
      </c>
      <c r="H21" s="46">
        <f>AVERAGE(H11:H20)</f>
        <v>71.0315469035191</v>
      </c>
      <c r="I21" s="46">
        <f>AVERAGE(I11:I20)</f>
        <v>8.5190226554841129</v>
      </c>
    </row>
    <row r="22" spans="1:9" x14ac:dyDescent="0.15">
      <c r="A22" s="42" t="s">
        <v>32</v>
      </c>
      <c r="B22" s="54">
        <f>3*B21</f>
        <v>12.074767078498862</v>
      </c>
      <c r="C22" s="54">
        <f>3*C21</f>
        <v>176.73794159715672</v>
      </c>
      <c r="D22" s="54">
        <f>3*D21</f>
        <v>21.695621678117451</v>
      </c>
      <c r="G22" s="48"/>
      <c r="H22" s="48"/>
      <c r="I22" s="48"/>
    </row>
    <row r="23" spans="1:9" x14ac:dyDescent="0.15">
      <c r="A23" s="42" t="s">
        <v>33</v>
      </c>
      <c r="B23" s="49">
        <f>AVERAGE(B11:B20)</f>
        <v>15.8</v>
      </c>
      <c r="C23" s="49">
        <f>AVERAGE(C11:C20)</f>
        <v>323.2</v>
      </c>
      <c r="D23" s="49">
        <f>AVERAGE(D11:D20)</f>
        <v>100.6</v>
      </c>
      <c r="G23" s="55"/>
      <c r="H23" s="55"/>
      <c r="I23" s="55"/>
    </row>
    <row r="24" spans="1:9" x14ac:dyDescent="0.15">
      <c r="A24" s="42"/>
      <c r="B24" s="42"/>
      <c r="C24" s="42"/>
      <c r="D24" s="42"/>
    </row>
    <row r="31" spans="1:9" x14ac:dyDescent="0.15">
      <c r="E31" s="42"/>
    </row>
    <row r="32" spans="1:9" x14ac:dyDescent="0.15">
      <c r="E32" s="42"/>
    </row>
    <row r="33" spans="5:5" x14ac:dyDescent="0.15">
      <c r="E33" s="42"/>
    </row>
    <row r="34" spans="5:5" x14ac:dyDescent="0.15">
      <c r="E34" s="42"/>
    </row>
    <row r="35" spans="5:5" x14ac:dyDescent="0.15">
      <c r="E35" s="42"/>
    </row>
  </sheetData>
  <mergeCells count="1">
    <mergeCell ref="A10:A11"/>
  </mergeCells>
  <pageMargins left="0.75" right="0.75" top="1" bottom="1" header="0.5" footer="0.5"/>
  <pageSetup scale="93" orientation="portrait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p1</vt:lpstr>
      <vt:lpstr>p2</vt:lpstr>
      <vt:lpstr>DL calc</vt:lpstr>
      <vt:lpstr>DL calc p2</vt:lpstr>
    </vt:vector>
  </TitlesOfParts>
  <Company>MSI Analytical Laboratory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Massey</dc:creator>
  <cp:lastModifiedBy>Nils</cp:lastModifiedBy>
  <cp:lastPrinted>2017-04-18T19:00:31Z</cp:lastPrinted>
  <dcterms:created xsi:type="dcterms:W3CDTF">2009-01-28T16:55:40Z</dcterms:created>
  <dcterms:modified xsi:type="dcterms:W3CDTF">2017-09-02T00:06:52Z</dcterms:modified>
</cp:coreProperties>
</file>