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3.xml" ContentType="application/vnd.openxmlformats-officedocument.spreadsheetml.workshee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doxarannewmacbook/Documents/Projets_/PNTS/PNTS_2023_TREC/ESA_proposal/HyperBOOST/Filters_/"/>
    </mc:Choice>
  </mc:AlternateContent>
  <xr:revisionPtr revIDLastSave="0" documentId="8_{66965248-787B-9542-87D4-324ED7C5E023}" xr6:coauthVersionLast="47" xr6:coauthVersionMax="47" xr10:uidLastSave="{00000000-0000-0000-0000-000000000000}"/>
  <bookViews>
    <workbookView xWindow="0" yWindow="500" windowWidth="30540" windowHeight="18160" xr2:uid="{2351C133-89B3-4B1B-933B-5C08872A331F}"/>
  </bookViews>
  <sheets>
    <sheet name="Read Me" sheetId="5" r:id="rId1"/>
    <sheet name="Average SPM, PIF, POF Results " sheetId="9" r:id="rId2"/>
    <sheet name="Date after quality controle" sheetId="7" r:id="rId3"/>
    <sheet name="Complete data 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7" i="7" l="1"/>
  <c r="F5" i="7"/>
  <c r="F11" i="7"/>
  <c r="F12" i="7"/>
  <c r="F13" i="7"/>
  <c r="F14" i="7"/>
  <c r="F15" i="7"/>
  <c r="F17" i="7"/>
  <c r="F18" i="7"/>
  <c r="F19" i="7"/>
  <c r="F20" i="7"/>
  <c r="F21" i="7"/>
  <c r="F23" i="7"/>
  <c r="F24" i="7"/>
  <c r="F25" i="7"/>
  <c r="F26" i="7"/>
  <c r="F27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9" i="7"/>
  <c r="F260" i="7"/>
  <c r="F266" i="7"/>
  <c r="F272" i="7"/>
  <c r="F273" i="7"/>
  <c r="F274" i="7"/>
  <c r="F275" i="7"/>
  <c r="F276" i="7"/>
  <c r="F277" i="7"/>
  <c r="F278" i="7"/>
  <c r="F284" i="7"/>
  <c r="F290" i="7"/>
  <c r="F296" i="7"/>
  <c r="F297" i="7"/>
  <c r="F298" i="7"/>
  <c r="F299" i="7"/>
  <c r="F300" i="7"/>
  <c r="F301" i="7"/>
  <c r="F302" i="7"/>
  <c r="F308" i="7"/>
  <c r="F309" i="7"/>
  <c r="F310" i="7"/>
  <c r="F311" i="7"/>
  <c r="F312" i="7"/>
  <c r="F313" i="7"/>
  <c r="F314" i="7"/>
  <c r="X283" i="1"/>
  <c r="T255" i="7"/>
  <c r="W233" i="1"/>
  <c r="G302" i="7" l="1"/>
  <c r="M324" i="7" l="1"/>
  <c r="N324" i="7" s="1"/>
  <c r="M323" i="7"/>
  <c r="N323" i="7" s="1"/>
  <c r="M322" i="7"/>
  <c r="N322" i="7" s="1"/>
  <c r="T321" i="7"/>
  <c r="S321" i="7"/>
  <c r="M321" i="7"/>
  <c r="T320" i="7"/>
  <c r="S320" i="7"/>
  <c r="M320" i="7"/>
  <c r="T319" i="7"/>
  <c r="S319" i="7"/>
  <c r="M319" i="7"/>
  <c r="G319" i="7"/>
  <c r="M318" i="7"/>
  <c r="N318" i="7" s="1"/>
  <c r="M317" i="7"/>
  <c r="N317" i="7" s="1"/>
  <c r="M316" i="7"/>
  <c r="M315" i="7"/>
  <c r="M314" i="7"/>
  <c r="N314" i="7" s="1"/>
  <c r="G314" i="7"/>
  <c r="M313" i="7"/>
  <c r="N313" i="7" s="1"/>
  <c r="M312" i="7"/>
  <c r="N312" i="7" s="1"/>
  <c r="M311" i="7"/>
  <c r="N311" i="7" s="1"/>
  <c r="T310" i="7"/>
  <c r="S310" i="7"/>
  <c r="M310" i="7"/>
  <c r="N310" i="7" s="1"/>
  <c r="T309" i="7"/>
  <c r="U309" i="7" s="1"/>
  <c r="S309" i="7"/>
  <c r="M309" i="7"/>
  <c r="T308" i="7"/>
  <c r="S308" i="7"/>
  <c r="M308" i="7"/>
  <c r="G308" i="7"/>
  <c r="M307" i="7"/>
  <c r="N307" i="7" s="1"/>
  <c r="M306" i="7"/>
  <c r="N306" i="7" s="1"/>
  <c r="M305" i="7"/>
  <c r="N305" i="7" s="1"/>
  <c r="T304" i="7"/>
  <c r="S304" i="7"/>
  <c r="M304" i="7"/>
  <c r="N304" i="7" s="1"/>
  <c r="T303" i="7"/>
  <c r="S303" i="7"/>
  <c r="M303" i="7"/>
  <c r="N303" i="7" s="1"/>
  <c r="T302" i="7"/>
  <c r="S302" i="7"/>
  <c r="M302" i="7"/>
  <c r="M301" i="7"/>
  <c r="N301" i="7" s="1"/>
  <c r="M300" i="7"/>
  <c r="N300" i="7" s="1"/>
  <c r="M299" i="7"/>
  <c r="N299" i="7" s="1"/>
  <c r="M298" i="7"/>
  <c r="M297" i="7"/>
  <c r="N297" i="7" s="1"/>
  <c r="M296" i="7"/>
  <c r="N296" i="7" s="1"/>
  <c r="G296" i="7"/>
  <c r="M295" i="7"/>
  <c r="N295" i="7" s="1"/>
  <c r="M294" i="7"/>
  <c r="N294" i="7" s="1"/>
  <c r="M293" i="7"/>
  <c r="N293" i="7" s="1"/>
  <c r="T292" i="7"/>
  <c r="S292" i="7"/>
  <c r="M292" i="7"/>
  <c r="N292" i="7" s="1"/>
  <c r="T291" i="7"/>
  <c r="S291" i="7"/>
  <c r="M291" i="7"/>
  <c r="N291" i="7" s="1"/>
  <c r="T290" i="7"/>
  <c r="S290" i="7"/>
  <c r="M290" i="7"/>
  <c r="N290" i="7" s="1"/>
  <c r="G290" i="7"/>
  <c r="M289" i="7"/>
  <c r="N289" i="7" s="1"/>
  <c r="M288" i="7"/>
  <c r="N288" i="7" s="1"/>
  <c r="M287" i="7"/>
  <c r="N287" i="7" s="1"/>
  <c r="T286" i="7"/>
  <c r="S286" i="7"/>
  <c r="M286" i="7"/>
  <c r="V286" i="7" s="1"/>
  <c r="T285" i="7"/>
  <c r="S285" i="7"/>
  <c r="M285" i="7"/>
  <c r="V285" i="7" s="1"/>
  <c r="T284" i="7"/>
  <c r="S284" i="7"/>
  <c r="M284" i="7"/>
  <c r="G284" i="7"/>
  <c r="M283" i="7"/>
  <c r="N283" i="7" s="1"/>
  <c r="M282" i="7"/>
  <c r="N282" i="7" s="1"/>
  <c r="M281" i="7"/>
  <c r="N281" i="7" s="1"/>
  <c r="T280" i="7"/>
  <c r="S280" i="7"/>
  <c r="M280" i="7"/>
  <c r="N280" i="7" s="1"/>
  <c r="T279" i="7"/>
  <c r="S279" i="7"/>
  <c r="M279" i="7"/>
  <c r="N279" i="7" s="1"/>
  <c r="T278" i="7"/>
  <c r="S278" i="7"/>
  <c r="M278" i="7"/>
  <c r="G278" i="7"/>
  <c r="M277" i="7"/>
  <c r="N277" i="7" s="1"/>
  <c r="M276" i="7"/>
  <c r="N276" i="7" s="1"/>
  <c r="M275" i="7"/>
  <c r="N275" i="7" s="1"/>
  <c r="T274" i="7"/>
  <c r="S274" i="7"/>
  <c r="M274" i="7"/>
  <c r="N274" i="7" s="1"/>
  <c r="T273" i="7"/>
  <c r="S273" i="7"/>
  <c r="M273" i="7"/>
  <c r="V273" i="7" s="1"/>
  <c r="T272" i="7"/>
  <c r="S272" i="7"/>
  <c r="M272" i="7"/>
  <c r="V272" i="7" s="1"/>
  <c r="G272" i="7"/>
  <c r="M271" i="7"/>
  <c r="N271" i="7" s="1"/>
  <c r="M270" i="7"/>
  <c r="N270" i="7" s="1"/>
  <c r="M269" i="7"/>
  <c r="N269" i="7" s="1"/>
  <c r="M268" i="7"/>
  <c r="N268" i="7" s="1"/>
  <c r="S267" i="7"/>
  <c r="M267" i="7"/>
  <c r="T266" i="7"/>
  <c r="S266" i="7"/>
  <c r="M266" i="7"/>
  <c r="G266" i="7"/>
  <c r="M265" i="7"/>
  <c r="N265" i="7" s="1"/>
  <c r="M264" i="7"/>
  <c r="N264" i="7" s="1"/>
  <c r="M263" i="7"/>
  <c r="N263" i="7" s="1"/>
  <c r="M262" i="7"/>
  <c r="M261" i="7"/>
  <c r="N261" i="7" s="1"/>
  <c r="M260" i="7"/>
  <c r="G260" i="7"/>
  <c r="M259" i="7"/>
  <c r="N259" i="7" s="1"/>
  <c r="M258" i="7"/>
  <c r="N258" i="7" s="1"/>
  <c r="M257" i="7"/>
  <c r="N257" i="7" s="1"/>
  <c r="T256" i="7"/>
  <c r="S256" i="7"/>
  <c r="M256" i="7"/>
  <c r="N256" i="7" s="1"/>
  <c r="S255" i="7"/>
  <c r="M255" i="7"/>
  <c r="T254" i="7"/>
  <c r="S254" i="7"/>
  <c r="M254" i="7"/>
  <c r="V254" i="7" s="1"/>
  <c r="G254" i="7"/>
  <c r="M253" i="7"/>
  <c r="N253" i="7" s="1"/>
  <c r="M252" i="7"/>
  <c r="N252" i="7" s="1"/>
  <c r="M251" i="7"/>
  <c r="N251" i="7" s="1"/>
  <c r="T250" i="7"/>
  <c r="S250" i="7"/>
  <c r="M250" i="7"/>
  <c r="N250" i="7" s="1"/>
  <c r="T249" i="7"/>
  <c r="S249" i="7"/>
  <c r="M249" i="7"/>
  <c r="V249" i="7" s="1"/>
  <c r="T248" i="7"/>
  <c r="S248" i="7"/>
  <c r="M248" i="7"/>
  <c r="G248" i="7"/>
  <c r="M247" i="7"/>
  <c r="N247" i="7" s="1"/>
  <c r="M246" i="7"/>
  <c r="N246" i="7" s="1"/>
  <c r="M245" i="7"/>
  <c r="N245" i="7" s="1"/>
  <c r="T244" i="7"/>
  <c r="S244" i="7"/>
  <c r="M244" i="7"/>
  <c r="V244" i="7" s="1"/>
  <c r="T243" i="7"/>
  <c r="S243" i="7"/>
  <c r="M243" i="7"/>
  <c r="V243" i="7" s="1"/>
  <c r="T242" i="7"/>
  <c r="S242" i="7"/>
  <c r="M242" i="7"/>
  <c r="G242" i="7"/>
  <c r="M241" i="7"/>
  <c r="N241" i="7" s="1"/>
  <c r="M240" i="7"/>
  <c r="N240" i="7" s="1"/>
  <c r="M239" i="7"/>
  <c r="N239" i="7" s="1"/>
  <c r="T238" i="7"/>
  <c r="S238" i="7"/>
  <c r="M238" i="7"/>
  <c r="N238" i="7" s="1"/>
  <c r="T237" i="7"/>
  <c r="S237" i="7"/>
  <c r="M237" i="7"/>
  <c r="N237" i="7" s="1"/>
  <c r="T236" i="7"/>
  <c r="S236" i="7"/>
  <c r="M236" i="7"/>
  <c r="N236" i="7" s="1"/>
  <c r="G236" i="7"/>
  <c r="M235" i="7"/>
  <c r="N235" i="7" s="1"/>
  <c r="M234" i="7"/>
  <c r="N234" i="7" s="1"/>
  <c r="M233" i="7"/>
  <c r="N233" i="7" s="1"/>
  <c r="T232" i="7"/>
  <c r="S232" i="7"/>
  <c r="M232" i="7"/>
  <c r="V232" i="7" s="1"/>
  <c r="T231" i="7"/>
  <c r="S231" i="7"/>
  <c r="M231" i="7"/>
  <c r="V231" i="7" s="1"/>
  <c r="T230" i="7"/>
  <c r="S230" i="7"/>
  <c r="M230" i="7"/>
  <c r="V230" i="7" s="1"/>
  <c r="G230" i="7"/>
  <c r="M229" i="7"/>
  <c r="N229" i="7" s="1"/>
  <c r="M228" i="7"/>
  <c r="N228" i="7" s="1"/>
  <c r="M227" i="7"/>
  <c r="M226" i="7"/>
  <c r="M225" i="7"/>
  <c r="N225" i="7" s="1"/>
  <c r="G225" i="7"/>
  <c r="M224" i="7"/>
  <c r="N224" i="7" s="1"/>
  <c r="M223" i="7"/>
  <c r="N223" i="7" s="1"/>
  <c r="M222" i="7"/>
  <c r="N222" i="7" s="1"/>
  <c r="T221" i="7"/>
  <c r="S221" i="7"/>
  <c r="M221" i="7"/>
  <c r="V221" i="7" s="1"/>
  <c r="T220" i="7"/>
  <c r="S220" i="7"/>
  <c r="M220" i="7"/>
  <c r="T219" i="7"/>
  <c r="S219" i="7"/>
  <c r="M219" i="7"/>
  <c r="V219" i="7" s="1"/>
  <c r="G219" i="7"/>
  <c r="M218" i="7"/>
  <c r="N218" i="7" s="1"/>
  <c r="M217" i="7"/>
  <c r="N217" i="7" s="1"/>
  <c r="M216" i="7"/>
  <c r="N216" i="7" s="1"/>
  <c r="M215" i="7"/>
  <c r="N215" i="7" s="1"/>
  <c r="M214" i="7"/>
  <c r="N214" i="7" s="1"/>
  <c r="M213" i="7"/>
  <c r="N213" i="7" s="1"/>
  <c r="G213" i="7"/>
  <c r="M212" i="7"/>
  <c r="N212" i="7" s="1"/>
  <c r="M211" i="7"/>
  <c r="N211" i="7" s="1"/>
  <c r="M210" i="7"/>
  <c r="N210" i="7" s="1"/>
  <c r="T209" i="7"/>
  <c r="S209" i="7"/>
  <c r="M209" i="7"/>
  <c r="V209" i="7" s="1"/>
  <c r="T208" i="7"/>
  <c r="S208" i="7"/>
  <c r="M208" i="7"/>
  <c r="V208" i="7" s="1"/>
  <c r="T207" i="7"/>
  <c r="S207" i="7"/>
  <c r="M207" i="7"/>
  <c r="V207" i="7" s="1"/>
  <c r="G207" i="7"/>
  <c r="M206" i="7"/>
  <c r="N206" i="7" s="1"/>
  <c r="M205" i="7"/>
  <c r="N205" i="7" s="1"/>
  <c r="M204" i="7"/>
  <c r="N204" i="7" s="1"/>
  <c r="T203" i="7"/>
  <c r="S203" i="7"/>
  <c r="M203" i="7"/>
  <c r="T202" i="7"/>
  <c r="S202" i="7"/>
  <c r="M202" i="7"/>
  <c r="V202" i="7" s="1"/>
  <c r="T201" i="7"/>
  <c r="S201" i="7"/>
  <c r="M201" i="7"/>
  <c r="V201" i="7" s="1"/>
  <c r="G201" i="7"/>
  <c r="M199" i="7"/>
  <c r="M198" i="7"/>
  <c r="N198" i="7" s="1"/>
  <c r="M197" i="7"/>
  <c r="N197" i="7" s="1"/>
  <c r="M196" i="7"/>
  <c r="N196" i="7" s="1"/>
  <c r="G196" i="7"/>
  <c r="M195" i="7"/>
  <c r="N195" i="7" s="1"/>
  <c r="M194" i="7"/>
  <c r="N194" i="7" s="1"/>
  <c r="M193" i="7"/>
  <c r="N193" i="7" s="1"/>
  <c r="T192" i="7"/>
  <c r="S192" i="7"/>
  <c r="M192" i="7"/>
  <c r="V192" i="7" s="1"/>
  <c r="T191" i="7"/>
  <c r="S191" i="7"/>
  <c r="M191" i="7"/>
  <c r="V191" i="7" s="1"/>
  <c r="T190" i="7"/>
  <c r="S190" i="7"/>
  <c r="M190" i="7"/>
  <c r="V190" i="7" s="1"/>
  <c r="G190" i="7"/>
  <c r="M189" i="7"/>
  <c r="N189" i="7" s="1"/>
  <c r="M188" i="7"/>
  <c r="N188" i="7" s="1"/>
  <c r="T187" i="7"/>
  <c r="S187" i="7"/>
  <c r="M187" i="7"/>
  <c r="N187" i="7" s="1"/>
  <c r="T186" i="7"/>
  <c r="S186" i="7"/>
  <c r="M186" i="7"/>
  <c r="N186" i="7" s="1"/>
  <c r="T185" i="7"/>
  <c r="S185" i="7"/>
  <c r="M185" i="7"/>
  <c r="G185" i="7"/>
  <c r="M184" i="7"/>
  <c r="N184" i="7" s="1"/>
  <c r="M183" i="7"/>
  <c r="N183" i="7" s="1"/>
  <c r="M182" i="7"/>
  <c r="N182" i="7" s="1"/>
  <c r="T181" i="7"/>
  <c r="S181" i="7"/>
  <c r="M181" i="7"/>
  <c r="V181" i="7" s="1"/>
  <c r="T180" i="7"/>
  <c r="S180" i="7"/>
  <c r="M180" i="7"/>
  <c r="T179" i="7"/>
  <c r="S179" i="7"/>
  <c r="M179" i="7"/>
  <c r="V179" i="7" s="1"/>
  <c r="G179" i="7"/>
  <c r="M178" i="7"/>
  <c r="N178" i="7" s="1"/>
  <c r="T177" i="7"/>
  <c r="S177" i="7"/>
  <c r="M177" i="7"/>
  <c r="V177" i="7" s="1"/>
  <c r="T176" i="7"/>
  <c r="S176" i="7"/>
  <c r="M176" i="7"/>
  <c r="V176" i="7" s="1"/>
  <c r="M175" i="7"/>
  <c r="N175" i="7" s="1"/>
  <c r="M174" i="7"/>
  <c r="N174" i="7" s="1"/>
  <c r="M173" i="7"/>
  <c r="N173" i="7" s="1"/>
  <c r="G173" i="7"/>
  <c r="T172" i="7"/>
  <c r="S172" i="7"/>
  <c r="M172" i="7"/>
  <c r="N172" i="7" s="1"/>
  <c r="T171" i="7"/>
  <c r="S171" i="7"/>
  <c r="M171" i="7"/>
  <c r="T170" i="7"/>
  <c r="S170" i="7"/>
  <c r="M170" i="7"/>
  <c r="N170" i="7" s="1"/>
  <c r="M169" i="7"/>
  <c r="N169" i="7" s="1"/>
  <c r="M168" i="7"/>
  <c r="N168" i="7" s="1"/>
  <c r="M167" i="7"/>
  <c r="N167" i="7" s="1"/>
  <c r="G167" i="7"/>
  <c r="T166" i="7"/>
  <c r="S166" i="7"/>
  <c r="M166" i="7"/>
  <c r="T165" i="7"/>
  <c r="S165" i="7"/>
  <c r="M165" i="7"/>
  <c r="N165" i="7" s="1"/>
  <c r="T164" i="7"/>
  <c r="S164" i="7"/>
  <c r="M164" i="7"/>
  <c r="V164" i="7" s="1"/>
  <c r="M163" i="7"/>
  <c r="N163" i="7" s="1"/>
  <c r="M162" i="7"/>
  <c r="N162" i="7" s="1"/>
  <c r="M161" i="7"/>
  <c r="N161" i="7" s="1"/>
  <c r="G161" i="7"/>
  <c r="T160" i="7"/>
  <c r="S160" i="7"/>
  <c r="M160" i="7"/>
  <c r="N160" i="7" s="1"/>
  <c r="T159" i="7"/>
  <c r="S159" i="7"/>
  <c r="M159" i="7"/>
  <c r="V159" i="7" s="1"/>
  <c r="T158" i="7"/>
  <c r="S158" i="7"/>
  <c r="M158" i="7"/>
  <c r="N158" i="7" s="1"/>
  <c r="M157" i="7"/>
  <c r="N157" i="7" s="1"/>
  <c r="M156" i="7"/>
  <c r="N156" i="7" s="1"/>
  <c r="M155" i="7"/>
  <c r="N155" i="7" s="1"/>
  <c r="G155" i="7"/>
  <c r="T154" i="7"/>
  <c r="S154" i="7"/>
  <c r="M154" i="7"/>
  <c r="N154" i="7" s="1"/>
  <c r="T153" i="7"/>
  <c r="S153" i="7"/>
  <c r="M153" i="7"/>
  <c r="N153" i="7" s="1"/>
  <c r="T152" i="7"/>
  <c r="S152" i="7"/>
  <c r="M152" i="7"/>
  <c r="V152" i="7" s="1"/>
  <c r="M151" i="7"/>
  <c r="N151" i="7" s="1"/>
  <c r="M150" i="7"/>
  <c r="N150" i="7" s="1"/>
  <c r="M149" i="7"/>
  <c r="N149" i="7" s="1"/>
  <c r="G149" i="7"/>
  <c r="T148" i="7"/>
  <c r="S148" i="7"/>
  <c r="M148" i="7"/>
  <c r="N148" i="7" s="1"/>
  <c r="T147" i="7"/>
  <c r="S147" i="7"/>
  <c r="M147" i="7"/>
  <c r="N147" i="7" s="1"/>
  <c r="T146" i="7"/>
  <c r="S146" i="7"/>
  <c r="M146" i="7"/>
  <c r="N146" i="7" s="1"/>
  <c r="M145" i="7"/>
  <c r="N145" i="7" s="1"/>
  <c r="M144" i="7"/>
  <c r="N144" i="7" s="1"/>
  <c r="M143" i="7"/>
  <c r="N143" i="7" s="1"/>
  <c r="G143" i="7"/>
  <c r="T142" i="7"/>
  <c r="S142" i="7"/>
  <c r="M142" i="7"/>
  <c r="N142" i="7" s="1"/>
  <c r="T141" i="7"/>
  <c r="S141" i="7"/>
  <c r="M141" i="7"/>
  <c r="N141" i="7" s="1"/>
  <c r="T140" i="7"/>
  <c r="S140" i="7"/>
  <c r="M140" i="7"/>
  <c r="N140" i="7" s="1"/>
  <c r="M139" i="7"/>
  <c r="N139" i="7" s="1"/>
  <c r="M138" i="7"/>
  <c r="N138" i="7" s="1"/>
  <c r="M137" i="7"/>
  <c r="N137" i="7" s="1"/>
  <c r="G137" i="7"/>
  <c r="T136" i="7"/>
  <c r="S136" i="7"/>
  <c r="M136" i="7"/>
  <c r="N136" i="7" s="1"/>
  <c r="T135" i="7"/>
  <c r="S135" i="7"/>
  <c r="M135" i="7"/>
  <c r="N135" i="7" s="1"/>
  <c r="T134" i="7"/>
  <c r="S134" i="7"/>
  <c r="M134" i="7"/>
  <c r="V134" i="7" s="1"/>
  <c r="M133" i="7"/>
  <c r="N133" i="7" s="1"/>
  <c r="M132" i="7"/>
  <c r="N132" i="7" s="1"/>
  <c r="M131" i="7"/>
  <c r="N131" i="7" s="1"/>
  <c r="G131" i="7"/>
  <c r="T130" i="7"/>
  <c r="S130" i="7"/>
  <c r="M130" i="7"/>
  <c r="V130" i="7" s="1"/>
  <c r="T129" i="7"/>
  <c r="S129" i="7"/>
  <c r="M129" i="7"/>
  <c r="V129" i="7" s="1"/>
  <c r="T128" i="7"/>
  <c r="S128" i="7"/>
  <c r="M128" i="7"/>
  <c r="N128" i="7" s="1"/>
  <c r="M127" i="7"/>
  <c r="N127" i="7" s="1"/>
  <c r="M126" i="7"/>
  <c r="N126" i="7" s="1"/>
  <c r="M125" i="7"/>
  <c r="N125" i="7" s="1"/>
  <c r="G125" i="7"/>
  <c r="T124" i="7"/>
  <c r="S124" i="7"/>
  <c r="M124" i="7"/>
  <c r="N124" i="7" s="1"/>
  <c r="T123" i="7"/>
  <c r="S123" i="7"/>
  <c r="M123" i="7"/>
  <c r="N123" i="7" s="1"/>
  <c r="T122" i="7"/>
  <c r="S122" i="7"/>
  <c r="M122" i="7"/>
  <c r="N122" i="7" s="1"/>
  <c r="M121" i="7"/>
  <c r="N121" i="7" s="1"/>
  <c r="M120" i="7"/>
  <c r="N120" i="7" s="1"/>
  <c r="M119" i="7"/>
  <c r="N119" i="7" s="1"/>
  <c r="G119" i="7"/>
  <c r="T118" i="7"/>
  <c r="S118" i="7"/>
  <c r="M118" i="7"/>
  <c r="N118" i="7" s="1"/>
  <c r="T117" i="7"/>
  <c r="S117" i="7"/>
  <c r="M117" i="7"/>
  <c r="N117" i="7" s="1"/>
  <c r="T116" i="7"/>
  <c r="S116" i="7"/>
  <c r="M116" i="7"/>
  <c r="V116" i="7" s="1"/>
  <c r="M115" i="7"/>
  <c r="M114" i="7"/>
  <c r="N114" i="7" s="1"/>
  <c r="M113" i="7"/>
  <c r="N113" i="7" s="1"/>
  <c r="G113" i="7"/>
  <c r="T112" i="7"/>
  <c r="S112" i="7"/>
  <c r="M112" i="7"/>
  <c r="N112" i="7" s="1"/>
  <c r="T111" i="7"/>
  <c r="S111" i="7"/>
  <c r="M111" i="7"/>
  <c r="N111" i="7" s="1"/>
  <c r="R110" i="7"/>
  <c r="S110" i="7" s="1"/>
  <c r="M110" i="7"/>
  <c r="N110" i="7" s="1"/>
  <c r="M109" i="7"/>
  <c r="N109" i="7" s="1"/>
  <c r="M108" i="7"/>
  <c r="N108" i="7" s="1"/>
  <c r="M107" i="7"/>
  <c r="N107" i="7" s="1"/>
  <c r="G107" i="7"/>
  <c r="T106" i="7"/>
  <c r="S106" i="7"/>
  <c r="M106" i="7"/>
  <c r="N106" i="7" s="1"/>
  <c r="T105" i="7"/>
  <c r="S105" i="7"/>
  <c r="M105" i="7"/>
  <c r="V105" i="7" s="1"/>
  <c r="T104" i="7"/>
  <c r="S104" i="7"/>
  <c r="M104" i="7"/>
  <c r="N104" i="7" s="1"/>
  <c r="M103" i="7"/>
  <c r="N103" i="7" s="1"/>
  <c r="M102" i="7"/>
  <c r="N102" i="7" s="1"/>
  <c r="M101" i="7"/>
  <c r="G101" i="7"/>
  <c r="M100" i="7"/>
  <c r="M99" i="7"/>
  <c r="N99" i="7" s="1"/>
  <c r="M98" i="7"/>
  <c r="N98" i="7" s="1"/>
  <c r="T97" i="7"/>
  <c r="S97" i="7"/>
  <c r="M97" i="7"/>
  <c r="N97" i="7" s="1"/>
  <c r="T96" i="7"/>
  <c r="S96" i="7"/>
  <c r="M96" i="7"/>
  <c r="V96" i="7" s="1"/>
  <c r="T95" i="7"/>
  <c r="S95" i="7"/>
  <c r="M95" i="7"/>
  <c r="N95" i="7" s="1"/>
  <c r="G95" i="7"/>
  <c r="M94" i="7"/>
  <c r="N94" i="7" s="1"/>
  <c r="M93" i="7"/>
  <c r="N93" i="7" s="1"/>
  <c r="M92" i="7"/>
  <c r="N92" i="7" s="1"/>
  <c r="T91" i="7"/>
  <c r="S91" i="7"/>
  <c r="M91" i="7"/>
  <c r="V91" i="7" s="1"/>
  <c r="T90" i="7"/>
  <c r="S90" i="7"/>
  <c r="M90" i="7"/>
  <c r="V90" i="7" s="1"/>
  <c r="T89" i="7"/>
  <c r="S89" i="7"/>
  <c r="M89" i="7"/>
  <c r="G89" i="7"/>
  <c r="M88" i="7"/>
  <c r="N88" i="7" s="1"/>
  <c r="M87" i="7"/>
  <c r="N87" i="7" s="1"/>
  <c r="M86" i="7"/>
  <c r="N86" i="7" s="1"/>
  <c r="T85" i="7"/>
  <c r="S85" i="7"/>
  <c r="M85" i="7"/>
  <c r="N85" i="7" s="1"/>
  <c r="T84" i="7"/>
  <c r="S84" i="7"/>
  <c r="M84" i="7"/>
  <c r="V84" i="7" s="1"/>
  <c r="T83" i="7"/>
  <c r="S83" i="7"/>
  <c r="M83" i="7"/>
  <c r="N83" i="7" s="1"/>
  <c r="G83" i="7"/>
  <c r="M82" i="7"/>
  <c r="N82" i="7" s="1"/>
  <c r="M81" i="7"/>
  <c r="N81" i="7" s="1"/>
  <c r="M80" i="7"/>
  <c r="N80" i="7" s="1"/>
  <c r="T79" i="7"/>
  <c r="S79" i="7"/>
  <c r="M79" i="7"/>
  <c r="V79" i="7" s="1"/>
  <c r="T78" i="7"/>
  <c r="S78" i="7"/>
  <c r="M78" i="7"/>
  <c r="V78" i="7" s="1"/>
  <c r="T77" i="7"/>
  <c r="S77" i="7"/>
  <c r="M77" i="7"/>
  <c r="G77" i="7"/>
  <c r="M76" i="7"/>
  <c r="N76" i="7" s="1"/>
  <c r="M75" i="7"/>
  <c r="N75" i="7" s="1"/>
  <c r="M74" i="7"/>
  <c r="T73" i="7"/>
  <c r="S73" i="7"/>
  <c r="M73" i="7"/>
  <c r="T72" i="7"/>
  <c r="S72" i="7"/>
  <c r="M72" i="7"/>
  <c r="V72" i="7" s="1"/>
  <c r="T71" i="7"/>
  <c r="S71" i="7"/>
  <c r="M71" i="7"/>
  <c r="N71" i="7" s="1"/>
  <c r="G71" i="7"/>
  <c r="M70" i="7"/>
  <c r="N70" i="7" s="1"/>
  <c r="M69" i="7"/>
  <c r="N69" i="7" s="1"/>
  <c r="M68" i="7"/>
  <c r="N68" i="7" s="1"/>
  <c r="T67" i="7"/>
  <c r="S67" i="7"/>
  <c r="M67" i="7"/>
  <c r="V67" i="7" s="1"/>
  <c r="T66" i="7"/>
  <c r="S66" i="7"/>
  <c r="M66" i="7"/>
  <c r="T65" i="7"/>
  <c r="S65" i="7"/>
  <c r="M65" i="7"/>
  <c r="G65" i="7"/>
  <c r="M64" i="7"/>
  <c r="N64" i="7" s="1"/>
  <c r="M63" i="7"/>
  <c r="N63" i="7" s="1"/>
  <c r="M62" i="7"/>
  <c r="N62" i="7" s="1"/>
  <c r="T61" i="7"/>
  <c r="S61" i="7"/>
  <c r="M61" i="7"/>
  <c r="T60" i="7"/>
  <c r="S60" i="7"/>
  <c r="M60" i="7"/>
  <c r="V60" i="7" s="1"/>
  <c r="T59" i="7"/>
  <c r="S59" i="7"/>
  <c r="M59" i="7"/>
  <c r="N59" i="7" s="1"/>
  <c r="G59" i="7"/>
  <c r="M58" i="7"/>
  <c r="N58" i="7" s="1"/>
  <c r="M57" i="7"/>
  <c r="N57" i="7" s="1"/>
  <c r="M56" i="7"/>
  <c r="N56" i="7" s="1"/>
  <c r="T55" i="7"/>
  <c r="S55" i="7"/>
  <c r="M55" i="7"/>
  <c r="V55" i="7" s="1"/>
  <c r="T54" i="7"/>
  <c r="S54" i="7"/>
  <c r="M54" i="7"/>
  <c r="N54" i="7" s="1"/>
  <c r="T53" i="7"/>
  <c r="S53" i="7"/>
  <c r="M53" i="7"/>
  <c r="G53" i="7"/>
  <c r="M52" i="7"/>
  <c r="N52" i="7" s="1"/>
  <c r="M51" i="7"/>
  <c r="N51" i="7" s="1"/>
  <c r="M50" i="7"/>
  <c r="N50" i="7" s="1"/>
  <c r="T49" i="7"/>
  <c r="S49" i="7"/>
  <c r="M49" i="7"/>
  <c r="N49" i="7" s="1"/>
  <c r="T48" i="7"/>
  <c r="S48" i="7"/>
  <c r="M48" i="7"/>
  <c r="V48" i="7" s="1"/>
  <c r="T47" i="7"/>
  <c r="S47" i="7"/>
  <c r="M47" i="7"/>
  <c r="V47" i="7" s="1"/>
  <c r="G47" i="7"/>
  <c r="M46" i="7"/>
  <c r="N46" i="7" s="1"/>
  <c r="M45" i="7"/>
  <c r="N45" i="7" s="1"/>
  <c r="M44" i="7"/>
  <c r="N44" i="7" s="1"/>
  <c r="T43" i="7"/>
  <c r="S43" i="7"/>
  <c r="M43" i="7"/>
  <c r="V43" i="7" s="1"/>
  <c r="T42" i="7"/>
  <c r="S42" i="7"/>
  <c r="M42" i="7"/>
  <c r="N42" i="7" s="1"/>
  <c r="T41" i="7"/>
  <c r="S41" i="7"/>
  <c r="M41" i="7"/>
  <c r="G41" i="7"/>
  <c r="M40" i="7"/>
  <c r="N40" i="7" s="1"/>
  <c r="M39" i="7"/>
  <c r="N39" i="7" s="1"/>
  <c r="M38" i="7"/>
  <c r="N38" i="7" s="1"/>
  <c r="T37" i="7"/>
  <c r="S37" i="7"/>
  <c r="M37" i="7"/>
  <c r="V37" i="7" s="1"/>
  <c r="T36" i="7"/>
  <c r="S36" i="7"/>
  <c r="M36" i="7"/>
  <c r="V36" i="7" s="1"/>
  <c r="T35" i="7"/>
  <c r="S35" i="7"/>
  <c r="M35" i="7"/>
  <c r="V35" i="7" s="1"/>
  <c r="G35" i="7"/>
  <c r="M34" i="7"/>
  <c r="N34" i="7" s="1"/>
  <c r="M33" i="7"/>
  <c r="N33" i="7" s="1"/>
  <c r="M32" i="7"/>
  <c r="N32" i="7" s="1"/>
  <c r="T31" i="7"/>
  <c r="S31" i="7"/>
  <c r="M31" i="7"/>
  <c r="V31" i="7" s="1"/>
  <c r="T30" i="7"/>
  <c r="S30" i="7"/>
  <c r="M30" i="7"/>
  <c r="V30" i="7" s="1"/>
  <c r="T29" i="7"/>
  <c r="S29" i="7"/>
  <c r="M29" i="7"/>
  <c r="G29" i="7"/>
  <c r="M28" i="7"/>
  <c r="N28" i="7" s="1"/>
  <c r="M27" i="7"/>
  <c r="N27" i="7" s="1"/>
  <c r="M26" i="7"/>
  <c r="N26" i="7" s="1"/>
  <c r="T25" i="7"/>
  <c r="S25" i="7"/>
  <c r="M25" i="7"/>
  <c r="T24" i="7"/>
  <c r="S24" i="7"/>
  <c r="M24" i="7"/>
  <c r="N24" i="7" s="1"/>
  <c r="T23" i="7"/>
  <c r="S23" i="7"/>
  <c r="M23" i="7"/>
  <c r="V23" i="7" s="1"/>
  <c r="G23" i="7"/>
  <c r="M22" i="7"/>
  <c r="N22" i="7" s="1"/>
  <c r="M21" i="7"/>
  <c r="N21" i="7" s="1"/>
  <c r="M20" i="7"/>
  <c r="N20" i="7" s="1"/>
  <c r="T19" i="7"/>
  <c r="S19" i="7"/>
  <c r="M19" i="7"/>
  <c r="N19" i="7" s="1"/>
  <c r="T18" i="7"/>
  <c r="S18" i="7"/>
  <c r="M18" i="7"/>
  <c r="N18" i="7" s="1"/>
  <c r="T17" i="7"/>
  <c r="S17" i="7"/>
  <c r="M17" i="7"/>
  <c r="V17" i="7" s="1"/>
  <c r="G17" i="7"/>
  <c r="M16" i="7"/>
  <c r="N16" i="7" s="1"/>
  <c r="M15" i="7"/>
  <c r="N15" i="7" s="1"/>
  <c r="M14" i="7"/>
  <c r="N14" i="7" s="1"/>
  <c r="T13" i="7"/>
  <c r="S13" i="7"/>
  <c r="M13" i="7"/>
  <c r="N13" i="7" s="1"/>
  <c r="T12" i="7"/>
  <c r="S12" i="7"/>
  <c r="M12" i="7"/>
  <c r="V12" i="7" s="1"/>
  <c r="T11" i="7"/>
  <c r="S11" i="7"/>
  <c r="M11" i="7"/>
  <c r="V11" i="7" s="1"/>
  <c r="G11" i="7"/>
  <c r="M10" i="7"/>
  <c r="N10" i="7" s="1"/>
  <c r="M9" i="7"/>
  <c r="M8" i="7"/>
  <c r="N8" i="7" s="1"/>
  <c r="T7" i="7"/>
  <c r="S7" i="7"/>
  <c r="M7" i="7"/>
  <c r="V7" i="7" s="1"/>
  <c r="T6" i="7"/>
  <c r="S6" i="7"/>
  <c r="M6" i="7"/>
  <c r="V6" i="7" s="1"/>
  <c r="T5" i="7"/>
  <c r="S5" i="7"/>
  <c r="M5" i="7"/>
  <c r="V5" i="7" s="1"/>
  <c r="G5" i="7"/>
  <c r="X5" i="1"/>
  <c r="V119" i="1"/>
  <c r="W152" i="1"/>
  <c r="W271" i="1"/>
  <c r="X271" i="1"/>
  <c r="W272" i="1"/>
  <c r="X272" i="1"/>
  <c r="X270" i="1"/>
  <c r="W270" i="1"/>
  <c r="W264" i="1"/>
  <c r="X264" i="1"/>
  <c r="W265" i="1"/>
  <c r="X265" i="1"/>
  <c r="X263" i="1"/>
  <c r="W263" i="1"/>
  <c r="W258" i="1"/>
  <c r="X258" i="1"/>
  <c r="W259" i="1"/>
  <c r="X259" i="1"/>
  <c r="X257" i="1"/>
  <c r="W257" i="1"/>
  <c r="W251" i="1"/>
  <c r="X251" i="1"/>
  <c r="W252" i="1"/>
  <c r="X252" i="1"/>
  <c r="X250" i="1"/>
  <c r="W250" i="1"/>
  <c r="W246" i="1"/>
  <c r="X246" i="1"/>
  <c r="W247" i="1"/>
  <c r="X247" i="1"/>
  <c r="X245" i="1"/>
  <c r="W245" i="1"/>
  <c r="W239" i="1"/>
  <c r="X239" i="1"/>
  <c r="W240" i="1"/>
  <c r="X240" i="1"/>
  <c r="X238" i="1"/>
  <c r="W238" i="1"/>
  <c r="X233" i="1"/>
  <c r="W234" i="1"/>
  <c r="X234" i="1"/>
  <c r="X232" i="1"/>
  <c r="W232" i="1"/>
  <c r="W226" i="1"/>
  <c r="X226" i="1"/>
  <c r="W227" i="1"/>
  <c r="X227" i="1"/>
  <c r="X225" i="1"/>
  <c r="W225" i="1"/>
  <c r="W220" i="1"/>
  <c r="X220" i="1"/>
  <c r="W221" i="1"/>
  <c r="X221" i="1"/>
  <c r="X219" i="1"/>
  <c r="W219" i="1"/>
  <c r="W214" i="1"/>
  <c r="X214" i="1"/>
  <c r="W215" i="1"/>
  <c r="X215" i="1"/>
  <c r="X213" i="1"/>
  <c r="W213" i="1"/>
  <c r="W208" i="1"/>
  <c r="X208" i="1"/>
  <c r="W209" i="1"/>
  <c r="X209" i="1"/>
  <c r="X207" i="1"/>
  <c r="W207" i="1"/>
  <c r="W195" i="1"/>
  <c r="X195" i="1"/>
  <c r="W196" i="1"/>
  <c r="X196" i="1"/>
  <c r="X194" i="1"/>
  <c r="W194" i="1"/>
  <c r="N267" i="7" l="1"/>
  <c r="V267" i="7"/>
  <c r="U267" i="7"/>
  <c r="N309" i="7"/>
  <c r="V309" i="7"/>
  <c r="N185" i="7"/>
  <c r="P185" i="7" s="1"/>
  <c r="V185" i="7"/>
  <c r="U185" i="7"/>
  <c r="N180" i="7"/>
  <c r="V180" i="7"/>
  <c r="X179" i="7" s="1"/>
  <c r="N255" i="7"/>
  <c r="V255" i="7"/>
  <c r="X254" i="7" s="1"/>
  <c r="U255" i="7"/>
  <c r="N220" i="7"/>
  <c r="V220" i="7"/>
  <c r="X219" i="7" s="1"/>
  <c r="N203" i="7"/>
  <c r="V203" i="7"/>
  <c r="X190" i="7"/>
  <c r="X207" i="7"/>
  <c r="X230" i="7"/>
  <c r="V291" i="7"/>
  <c r="U66" i="7"/>
  <c r="N152" i="7"/>
  <c r="P149" i="7" s="1"/>
  <c r="V292" i="7"/>
  <c r="Z230" i="7"/>
  <c r="U231" i="7"/>
  <c r="U152" i="7"/>
  <c r="V49" i="7"/>
  <c r="X47" i="7" s="1"/>
  <c r="V66" i="7"/>
  <c r="N226" i="7"/>
  <c r="N90" i="7"/>
  <c r="U41" i="7"/>
  <c r="N47" i="7"/>
  <c r="U48" i="7"/>
  <c r="N164" i="7"/>
  <c r="U29" i="7"/>
  <c r="U124" i="7"/>
  <c r="V124" i="7"/>
  <c r="U67" i="7"/>
  <c r="N116" i="7"/>
  <c r="P113" i="7" s="1"/>
  <c r="U90" i="7"/>
  <c r="N129" i="7"/>
  <c r="N12" i="7"/>
  <c r="U89" i="7"/>
  <c r="U116" i="7"/>
  <c r="V123" i="7"/>
  <c r="U302" i="7"/>
  <c r="U96" i="7"/>
  <c r="V71" i="7"/>
  <c r="U85" i="7"/>
  <c r="U95" i="7"/>
  <c r="U171" i="7"/>
  <c r="U13" i="7"/>
  <c r="U24" i="7"/>
  <c r="U53" i="7"/>
  <c r="U78" i="7"/>
  <c r="N177" i="7"/>
  <c r="U308" i="7"/>
  <c r="U12" i="7"/>
  <c r="U17" i="7"/>
  <c r="U72" i="7"/>
  <c r="U111" i="7"/>
  <c r="U129" i="7"/>
  <c r="U164" i="7"/>
  <c r="N179" i="7"/>
  <c r="U284" i="7"/>
  <c r="U292" i="7"/>
  <c r="V59" i="7"/>
  <c r="V117" i="7"/>
  <c r="V171" i="7"/>
  <c r="U177" i="7"/>
  <c r="P196" i="7"/>
  <c r="N78" i="7"/>
  <c r="T110" i="7"/>
  <c r="U110" i="7" s="1"/>
  <c r="U130" i="7"/>
  <c r="U170" i="7"/>
  <c r="U176" i="7"/>
  <c r="U220" i="7"/>
  <c r="U249" i="7"/>
  <c r="N315" i="7"/>
  <c r="V19" i="7"/>
  <c r="U42" i="7"/>
  <c r="U59" i="7"/>
  <c r="U60" i="7"/>
  <c r="U83" i="7"/>
  <c r="V106" i="7"/>
  <c r="U117" i="7"/>
  <c r="N134" i="7"/>
  <c r="P131" i="7" s="1"/>
  <c r="U146" i="7"/>
  <c r="U190" i="7"/>
  <c r="O196" i="7"/>
  <c r="N227" i="7"/>
  <c r="U237" i="7"/>
  <c r="N243" i="7"/>
  <c r="Z272" i="7"/>
  <c r="U290" i="7"/>
  <c r="U25" i="7"/>
  <c r="U55" i="7"/>
  <c r="U79" i="7"/>
  <c r="U122" i="7"/>
  <c r="U187" i="7"/>
  <c r="W185" i="7" s="1"/>
  <c r="U202" i="7"/>
  <c r="U208" i="7"/>
  <c r="U244" i="7"/>
  <c r="U54" i="7"/>
  <c r="U134" i="7"/>
  <c r="V158" i="7"/>
  <c r="X158" i="7" s="1"/>
  <c r="U203" i="7"/>
  <c r="U243" i="7"/>
  <c r="V54" i="7"/>
  <c r="N130" i="7"/>
  <c r="N176" i="7"/>
  <c r="X201" i="7"/>
  <c r="U207" i="7"/>
  <c r="U242" i="7"/>
  <c r="U266" i="7"/>
  <c r="U304" i="7"/>
  <c r="U43" i="7"/>
  <c r="U47" i="7"/>
  <c r="N60" i="7"/>
  <c r="U77" i="7"/>
  <c r="U84" i="7"/>
  <c r="U91" i="7"/>
  <c r="V95" i="7"/>
  <c r="U123" i="7"/>
  <c r="U191" i="7"/>
  <c r="U238" i="7"/>
  <c r="U286" i="7"/>
  <c r="U291" i="7"/>
  <c r="X35" i="7"/>
  <c r="Z35" i="7"/>
  <c r="N219" i="7"/>
  <c r="N221" i="7"/>
  <c r="N254" i="7"/>
  <c r="N284" i="7"/>
  <c r="N285" i="7"/>
  <c r="O95" i="7"/>
  <c r="N159" i="7"/>
  <c r="O155" i="7" s="1"/>
  <c r="V24" i="7"/>
  <c r="N36" i="7"/>
  <c r="V42" i="7"/>
  <c r="N66" i="7"/>
  <c r="V83" i="7"/>
  <c r="V111" i="7"/>
  <c r="U128" i="7"/>
  <c r="O137" i="7"/>
  <c r="U166" i="7"/>
  <c r="N171" i="7"/>
  <c r="P167" i="7" s="1"/>
  <c r="N181" i="7"/>
  <c r="N192" i="7"/>
  <c r="N201" i="7"/>
  <c r="N230" i="7"/>
  <c r="U250" i="7"/>
  <c r="V290" i="7"/>
  <c r="N30" i="7"/>
  <c r="N35" i="7"/>
  <c r="N37" i="7"/>
  <c r="U6" i="7"/>
  <c r="U11" i="7"/>
  <c r="V25" i="7"/>
  <c r="U30" i="7"/>
  <c r="U35" i="7"/>
  <c r="U37" i="7"/>
  <c r="U65" i="7"/>
  <c r="N67" i="7"/>
  <c r="U97" i="7"/>
  <c r="U106" i="7"/>
  <c r="V118" i="7"/>
  <c r="U179" i="7"/>
  <c r="N191" i="7"/>
  <c r="N202" i="7"/>
  <c r="U219" i="7"/>
  <c r="U221" i="7"/>
  <c r="N231" i="7"/>
  <c r="N232" i="7"/>
  <c r="V250" i="7"/>
  <c r="U254" i="7"/>
  <c r="U285" i="7"/>
  <c r="N316" i="7"/>
  <c r="U36" i="7"/>
  <c r="N55" i="7"/>
  <c r="N91" i="7"/>
  <c r="U105" i="7"/>
  <c r="V141" i="7"/>
  <c r="U159" i="7"/>
  <c r="U180" i="7"/>
  <c r="U181" i="7"/>
  <c r="V187" i="7"/>
  <c r="U201" i="7"/>
  <c r="U230" i="7"/>
  <c r="U236" i="7"/>
  <c r="V284" i="7"/>
  <c r="X284" i="7" s="1"/>
  <c r="O296" i="7"/>
  <c r="U23" i="7"/>
  <c r="U71" i="7"/>
  <c r="N79" i="7"/>
  <c r="N84" i="7"/>
  <c r="O83" i="7" s="1"/>
  <c r="N105" i="7"/>
  <c r="O101" i="7" s="1"/>
  <c r="O143" i="7"/>
  <c r="U192" i="7"/>
  <c r="Z207" i="7"/>
  <c r="N208" i="7"/>
  <c r="N209" i="7"/>
  <c r="N244" i="7"/>
  <c r="P248" i="7"/>
  <c r="N286" i="7"/>
  <c r="U319" i="7"/>
  <c r="Z5" i="7"/>
  <c r="X5" i="7"/>
  <c r="P23" i="7"/>
  <c r="P119" i="7"/>
  <c r="O119" i="7"/>
  <c r="N11" i="7"/>
  <c r="U7" i="7"/>
  <c r="V13" i="7"/>
  <c r="X11" i="7" s="1"/>
  <c r="U18" i="7"/>
  <c r="U31" i="7"/>
  <c r="V53" i="7"/>
  <c r="N53" i="7"/>
  <c r="U73" i="7"/>
  <c r="V104" i="7"/>
  <c r="U112" i="7"/>
  <c r="V136" i="7"/>
  <c r="X134" i="7" s="1"/>
  <c r="V142" i="7"/>
  <c r="V166" i="7"/>
  <c r="X164" i="7" s="1"/>
  <c r="O161" i="7"/>
  <c r="N166" i="7"/>
  <c r="V18" i="7"/>
  <c r="U19" i="7"/>
  <c r="V41" i="7"/>
  <c r="N41" i="7"/>
  <c r="U49" i="7"/>
  <c r="P95" i="7"/>
  <c r="V112" i="7"/>
  <c r="U118" i="7"/>
  <c r="U141" i="7"/>
  <c r="V153" i="7"/>
  <c r="Z152" i="7" s="1"/>
  <c r="U153" i="7"/>
  <c r="U158" i="7"/>
  <c r="P213" i="7"/>
  <c r="O213" i="7"/>
  <c r="V29" i="7"/>
  <c r="N29" i="7"/>
  <c r="N61" i="7"/>
  <c r="V61" i="7"/>
  <c r="V65" i="7"/>
  <c r="N65" i="7"/>
  <c r="V89" i="7"/>
  <c r="N89" i="7"/>
  <c r="P107" i="7"/>
  <c r="O107" i="7"/>
  <c r="N31" i="7"/>
  <c r="P137" i="7"/>
  <c r="P143" i="7"/>
  <c r="Z176" i="7"/>
  <c r="X176" i="7"/>
  <c r="U272" i="7"/>
  <c r="N272" i="7"/>
  <c r="U5" i="7"/>
  <c r="N17" i="7"/>
  <c r="U61" i="7"/>
  <c r="O71" i="7"/>
  <c r="V73" i="7"/>
  <c r="V77" i="7"/>
  <c r="N77" i="7"/>
  <c r="N260" i="7"/>
  <c r="N7" i="7"/>
  <c r="O23" i="7"/>
  <c r="N6" i="7"/>
  <c r="N5" i="7"/>
  <c r="N48" i="7"/>
  <c r="U104" i="7"/>
  <c r="U136" i="7"/>
  <c r="U142" i="7"/>
  <c r="V148" i="7"/>
  <c r="U148" i="7"/>
  <c r="V110" i="7"/>
  <c r="Z190" i="7"/>
  <c r="V302" i="7"/>
  <c r="N302" i="7"/>
  <c r="V85" i="7"/>
  <c r="V97" i="7"/>
  <c r="V122" i="7"/>
  <c r="V128" i="7"/>
  <c r="V146" i="7"/>
  <c r="V170" i="7"/>
  <c r="P236" i="7"/>
  <c r="V242" i="7"/>
  <c r="X242" i="7" s="1"/>
  <c r="N242" i="7"/>
  <c r="P290" i="7"/>
  <c r="O290" i="7"/>
  <c r="V320" i="7"/>
  <c r="U320" i="7"/>
  <c r="N320" i="7"/>
  <c r="U209" i="7"/>
  <c r="U232" i="7"/>
  <c r="O236" i="7"/>
  <c r="V266" i="7"/>
  <c r="N266" i="7"/>
  <c r="N273" i="7"/>
  <c r="U273" i="7"/>
  <c r="P296" i="7"/>
  <c r="V319" i="7"/>
  <c r="N319" i="7"/>
  <c r="N262" i="7"/>
  <c r="N278" i="7"/>
  <c r="V308" i="7"/>
  <c r="N308" i="7"/>
  <c r="V321" i="7"/>
  <c r="U321" i="7"/>
  <c r="N321" i="7"/>
  <c r="N190" i="7"/>
  <c r="N207" i="7"/>
  <c r="U279" i="7"/>
  <c r="U280" i="7"/>
  <c r="V279" i="7"/>
  <c r="V280" i="7"/>
  <c r="V304" i="7"/>
  <c r="X308" i="7" l="1"/>
  <c r="Z308" i="7"/>
  <c r="X266" i="7"/>
  <c r="Z266" i="7"/>
  <c r="W266" i="7"/>
  <c r="Y266" i="7"/>
  <c r="W308" i="7"/>
  <c r="Y308" i="7"/>
  <c r="O185" i="7"/>
  <c r="Y302" i="7"/>
  <c r="W242" i="7"/>
  <c r="O254" i="7"/>
  <c r="Y185" i="7"/>
  <c r="Y179" i="7"/>
  <c r="Z185" i="7"/>
  <c r="W249" i="7"/>
  <c r="Y254" i="7"/>
  <c r="W254" i="7"/>
  <c r="Z254" i="7"/>
  <c r="Y83" i="7"/>
  <c r="W201" i="7"/>
  <c r="W219" i="7"/>
  <c r="W190" i="7"/>
  <c r="W179" i="7"/>
  <c r="W230" i="7"/>
  <c r="W207" i="7"/>
  <c r="Y176" i="7"/>
  <c r="Y35" i="7"/>
  <c r="O149" i="7"/>
  <c r="Y152" i="7"/>
  <c r="X290" i="7"/>
  <c r="Y47" i="7"/>
  <c r="P161" i="7"/>
  <c r="O173" i="7"/>
  <c r="O248" i="7"/>
  <c r="Y164" i="7"/>
  <c r="Y122" i="7"/>
  <c r="W23" i="7"/>
  <c r="W95" i="7"/>
  <c r="P179" i="7"/>
  <c r="Z47" i="7"/>
  <c r="Y11" i="7"/>
  <c r="Z158" i="7"/>
  <c r="O225" i="7"/>
  <c r="Z116" i="7"/>
  <c r="W122" i="7"/>
  <c r="O47" i="7"/>
  <c r="Z71" i="7"/>
  <c r="O219" i="7"/>
  <c r="O125" i="7"/>
  <c r="W77" i="7"/>
  <c r="Z59" i="7"/>
  <c r="Z110" i="7"/>
  <c r="Y290" i="7"/>
  <c r="W83" i="7"/>
  <c r="W89" i="7"/>
  <c r="W302" i="7"/>
  <c r="W146" i="7"/>
  <c r="Z249" i="7"/>
  <c r="Y65" i="7"/>
  <c r="Y242" i="7"/>
  <c r="O113" i="7"/>
  <c r="W290" i="7"/>
  <c r="P83" i="7"/>
  <c r="P173" i="7"/>
  <c r="Z284" i="7"/>
  <c r="O167" i="7"/>
  <c r="Y116" i="7"/>
  <c r="W11" i="7"/>
  <c r="Y95" i="7"/>
  <c r="P125" i="7"/>
  <c r="Z140" i="7"/>
  <c r="P314" i="7"/>
  <c r="X116" i="7"/>
  <c r="W17" i="7"/>
  <c r="Y201" i="7"/>
  <c r="O201" i="7"/>
  <c r="Z23" i="7"/>
  <c r="W47" i="7"/>
  <c r="Y41" i="7"/>
  <c r="W170" i="7"/>
  <c r="Y89" i="7"/>
  <c r="Y77" i="7"/>
  <c r="W53" i="7"/>
  <c r="O179" i="7"/>
  <c r="O59" i="7"/>
  <c r="Z290" i="7"/>
  <c r="Y284" i="7"/>
  <c r="W59" i="7"/>
  <c r="Y170" i="7"/>
  <c r="X272" i="7"/>
  <c r="W41" i="7"/>
  <c r="Y128" i="7"/>
  <c r="Y53" i="7"/>
  <c r="O230" i="7"/>
  <c r="W176" i="7"/>
  <c r="Y134" i="7"/>
  <c r="X83" i="7"/>
  <c r="O131" i="7"/>
  <c r="Y190" i="7"/>
  <c r="P254" i="7"/>
  <c r="Y23" i="7"/>
  <c r="P59" i="7"/>
  <c r="P219" i="7"/>
  <c r="W65" i="7"/>
  <c r="P35" i="7"/>
  <c r="O314" i="7"/>
  <c r="W284" i="7"/>
  <c r="Z201" i="7"/>
  <c r="Z95" i="7"/>
  <c r="W164" i="7"/>
  <c r="X140" i="7"/>
  <c r="Z17" i="7"/>
  <c r="P101" i="7"/>
  <c r="P155" i="7"/>
  <c r="X71" i="7"/>
  <c r="Y219" i="7"/>
  <c r="Y71" i="7"/>
  <c r="P225" i="7"/>
  <c r="Z219" i="7"/>
  <c r="W110" i="7"/>
  <c r="O284" i="7"/>
  <c r="P47" i="7"/>
  <c r="W128" i="7"/>
  <c r="X23" i="7"/>
  <c r="Y110" i="7"/>
  <c r="P201" i="7"/>
  <c r="Y249" i="7"/>
  <c r="P284" i="7"/>
  <c r="P230" i="7"/>
  <c r="X249" i="7"/>
  <c r="W319" i="7"/>
  <c r="X110" i="7"/>
  <c r="Y29" i="7"/>
  <c r="O35" i="7"/>
  <c r="X17" i="7"/>
  <c r="X185" i="7"/>
  <c r="W35" i="7"/>
  <c r="Z179" i="7"/>
  <c r="Y278" i="7"/>
  <c r="W278" i="7"/>
  <c r="Z65" i="7"/>
  <c r="X65" i="7"/>
  <c r="P278" i="7"/>
  <c r="O278" i="7"/>
  <c r="P302" i="7"/>
  <c r="O302" i="7"/>
  <c r="Y146" i="7"/>
  <c r="Z164" i="7"/>
  <c r="Z278" i="7"/>
  <c r="X278" i="7"/>
  <c r="Z302" i="7"/>
  <c r="X302" i="7"/>
  <c r="P71" i="7"/>
  <c r="P260" i="7"/>
  <c r="O260" i="7"/>
  <c r="P77" i="7"/>
  <c r="O77" i="7"/>
  <c r="P89" i="7"/>
  <c r="O89" i="7"/>
  <c r="Y140" i="7"/>
  <c r="W140" i="7"/>
  <c r="X152" i="7"/>
  <c r="W71" i="7"/>
  <c r="Z11" i="7"/>
  <c r="P207" i="7"/>
  <c r="O207" i="7"/>
  <c r="X128" i="7"/>
  <c r="Z128" i="7"/>
  <c r="Y319" i="7"/>
  <c r="W152" i="7"/>
  <c r="X77" i="7"/>
  <c r="Z77" i="7"/>
  <c r="X89" i="7"/>
  <c r="Z89" i="7"/>
  <c r="X59" i="7"/>
  <c r="W134" i="7"/>
  <c r="Z104" i="7"/>
  <c r="X104" i="7"/>
  <c r="O53" i="7"/>
  <c r="P53" i="7"/>
  <c r="P11" i="7"/>
  <c r="O11" i="7"/>
  <c r="Z83" i="7"/>
  <c r="W29" i="7"/>
  <c r="P190" i="7"/>
  <c r="O190" i="7"/>
  <c r="P242" i="7"/>
  <c r="O242" i="7"/>
  <c r="X122" i="7"/>
  <c r="Z122" i="7"/>
  <c r="P5" i="7"/>
  <c r="O5" i="7"/>
  <c r="Y207" i="7"/>
  <c r="O17" i="7"/>
  <c r="P17" i="7"/>
  <c r="Y230" i="7"/>
  <c r="Z134" i="7"/>
  <c r="P29" i="7"/>
  <c r="O29" i="7"/>
  <c r="Y17" i="7"/>
  <c r="X53" i="7"/>
  <c r="Z53" i="7"/>
  <c r="Y59" i="7"/>
  <c r="Y5" i="7"/>
  <c r="W5" i="7"/>
  <c r="O65" i="7"/>
  <c r="P65" i="7"/>
  <c r="Z29" i="7"/>
  <c r="X29" i="7"/>
  <c r="Y158" i="7"/>
  <c r="W158" i="7"/>
  <c r="W116" i="7"/>
  <c r="P41" i="7"/>
  <c r="O41" i="7"/>
  <c r="X95" i="7"/>
  <c r="P319" i="7"/>
  <c r="O319" i="7"/>
  <c r="X170" i="7"/>
  <c r="Z170" i="7"/>
  <c r="Y104" i="7"/>
  <c r="W104" i="7"/>
  <c r="Z41" i="7"/>
  <c r="X41" i="7"/>
  <c r="Z242" i="7"/>
  <c r="Z319" i="7"/>
  <c r="X319" i="7"/>
  <c r="O272" i="7"/>
  <c r="P272" i="7"/>
  <c r="X146" i="7"/>
  <c r="Z146" i="7"/>
  <c r="W272" i="7"/>
  <c r="Y272" i="7"/>
  <c r="P308" i="7"/>
  <c r="O308" i="7"/>
  <c r="O266" i="7"/>
  <c r="P266" i="7"/>
  <c r="Q323" i="1" l="1"/>
  <c r="R323" i="1" s="1"/>
  <c r="Q327" i="1"/>
  <c r="R327" i="1" s="1"/>
  <c r="Q326" i="1"/>
  <c r="R326" i="1" s="1"/>
  <c r="Q325" i="1"/>
  <c r="R325" i="1" s="1"/>
  <c r="Q305" i="1"/>
  <c r="R305" i="1" s="1"/>
  <c r="Q291" i="1"/>
  <c r="R291" i="1" s="1"/>
  <c r="Q292" i="1"/>
  <c r="R292" i="1" s="1"/>
  <c r="Q288" i="1"/>
  <c r="R288" i="1" s="1"/>
  <c r="Q287" i="1"/>
  <c r="R287" i="1" s="1"/>
  <c r="Q279" i="1"/>
  <c r="R279" i="1" s="1"/>
  <c r="J279" i="1"/>
  <c r="Q281" i="1"/>
  <c r="R281" i="1" s="1"/>
  <c r="Q248" i="1"/>
  <c r="R248" i="1" s="1"/>
  <c r="Q269" i="1"/>
  <c r="R269" i="1" s="1"/>
  <c r="Q266" i="1"/>
  <c r="R266" i="1" s="1"/>
  <c r="J266" i="1"/>
  <c r="Q262" i="1"/>
  <c r="R262" i="1" s="1"/>
  <c r="Q261" i="1"/>
  <c r="R261" i="1" s="1"/>
  <c r="Q260" i="1"/>
  <c r="R260" i="1" s="1"/>
  <c r="Q256" i="1" l="1"/>
  <c r="R256" i="1" s="1"/>
  <c r="Q254" i="1"/>
  <c r="R254" i="1" s="1"/>
  <c r="Q253" i="1"/>
  <c r="R253" i="1" s="1"/>
  <c r="Q249" i="1"/>
  <c r="R249" i="1" s="1"/>
  <c r="Q244" i="1"/>
  <c r="R244" i="1" s="1"/>
  <c r="Q243" i="1"/>
  <c r="R243" i="1" s="1"/>
  <c r="Q242" i="1"/>
  <c r="R242" i="1" s="1"/>
  <c r="Q241" i="1"/>
  <c r="R241" i="1" s="1"/>
  <c r="Q237" i="1"/>
  <c r="R237" i="1" s="1"/>
  <c r="Q236" i="1"/>
  <c r="R236" i="1" s="1"/>
  <c r="Q235" i="1"/>
  <c r="R235" i="1" s="1"/>
  <c r="Q229" i="1"/>
  <c r="R229" i="1" s="1"/>
  <c r="Q231" i="1"/>
  <c r="R231" i="1" s="1"/>
  <c r="Q230" i="1"/>
  <c r="R230" i="1" s="1"/>
  <c r="Q224" i="1"/>
  <c r="R224" i="1" s="1"/>
  <c r="Q223" i="1"/>
  <c r="R223" i="1" s="1"/>
  <c r="Q222" i="1"/>
  <c r="R222" i="1" s="1"/>
  <c r="Q217" i="1"/>
  <c r="Q216" i="1"/>
  <c r="R216" i="1" s="1"/>
  <c r="Q212" i="1"/>
  <c r="R212" i="1" s="1"/>
  <c r="Q211" i="1"/>
  <c r="R211" i="1" s="1"/>
  <c r="Q210" i="1"/>
  <c r="R210" i="1" s="1"/>
  <c r="Q206" i="1"/>
  <c r="R206" i="1" s="1"/>
  <c r="Q204" i="1"/>
  <c r="R204" i="1" s="1"/>
  <c r="Q203" i="1"/>
  <c r="R203" i="1" s="1"/>
  <c r="Q199" i="1"/>
  <c r="R199" i="1" s="1"/>
  <c r="Q198" i="1"/>
  <c r="R198" i="1" s="1"/>
  <c r="Q197" i="1"/>
  <c r="R197" i="1" s="1"/>
  <c r="K348" i="1"/>
  <c r="K341" i="1"/>
  <c r="K335" i="1"/>
  <c r="K328" i="1"/>
  <c r="K322" i="1"/>
  <c r="K315" i="1"/>
  <c r="K309" i="1"/>
  <c r="K302" i="1"/>
  <c r="K296" i="1"/>
  <c r="K289" i="1"/>
  <c r="K283" i="1"/>
  <c r="K276" i="1"/>
  <c r="K270" i="1"/>
  <c r="K263" i="1"/>
  <c r="K257" i="1"/>
  <c r="K250" i="1"/>
  <c r="K245" i="1"/>
  <c r="K238" i="1"/>
  <c r="K232" i="1"/>
  <c r="K225" i="1"/>
  <c r="K219" i="1"/>
  <c r="K213" i="1"/>
  <c r="K207" i="1"/>
  <c r="K200" i="1"/>
  <c r="K194" i="1"/>
  <c r="K187" i="1"/>
  <c r="K181" i="1"/>
  <c r="K174" i="1"/>
  <c r="K168" i="1"/>
  <c r="K161" i="1"/>
  <c r="K155" i="1"/>
  <c r="K148" i="1"/>
  <c r="K142" i="1"/>
  <c r="K135" i="1"/>
  <c r="K129" i="1"/>
  <c r="K122" i="1"/>
  <c r="K116" i="1"/>
  <c r="K109" i="1"/>
  <c r="K102" i="1"/>
  <c r="K96" i="1"/>
  <c r="K89" i="1"/>
  <c r="K83" i="1"/>
  <c r="K76" i="1"/>
  <c r="K70" i="1"/>
  <c r="K63" i="1"/>
  <c r="K57" i="1"/>
  <c r="K50" i="1"/>
  <c r="K44" i="1"/>
  <c r="K37" i="1"/>
  <c r="K31" i="1"/>
  <c r="K24" i="1"/>
  <c r="K18" i="1"/>
  <c r="K11" i="1"/>
  <c r="K5" i="1"/>
  <c r="J326" i="1" l="1"/>
  <c r="J323" i="1"/>
  <c r="J324" i="1"/>
  <c r="J325" i="1"/>
  <c r="J327" i="1"/>
  <c r="Q345" i="1"/>
  <c r="Q324" i="1"/>
  <c r="R324" i="1" s="1"/>
  <c r="Q322" i="1"/>
  <c r="R322" i="1" s="1"/>
  <c r="T322" i="1" s="1"/>
  <c r="J322" i="1"/>
  <c r="S322" i="1" l="1"/>
  <c r="Q270" i="1"/>
  <c r="R270" i="1" s="1"/>
  <c r="Q272" i="1"/>
  <c r="Q271" i="1"/>
  <c r="Q259" i="1"/>
  <c r="Q264" i="1"/>
  <c r="Q265" i="1"/>
  <c r="Q257" i="1"/>
  <c r="Q258" i="1"/>
  <c r="Q250" i="1"/>
  <c r="Q251" i="1"/>
  <c r="Q252" i="1"/>
  <c r="Q246" i="1"/>
  <c r="Q247" i="1"/>
  <c r="Q245" i="1"/>
  <c r="R245" i="1" s="1"/>
  <c r="Q238" i="1"/>
  <c r="Q239" i="1"/>
  <c r="Q240" i="1"/>
  <c r="X13" i="1"/>
  <c r="W13" i="1"/>
  <c r="Q234" i="1"/>
  <c r="R234" i="1" s="1"/>
  <c r="Q233" i="1"/>
  <c r="Q232" i="1"/>
  <c r="Q226" i="1"/>
  <c r="Q227" i="1"/>
  <c r="Q225" i="1"/>
  <c r="Q220" i="1"/>
  <c r="Q221" i="1"/>
  <c r="Q219" i="1"/>
  <c r="Q214" i="1"/>
  <c r="Q215" i="1"/>
  <c r="R215" i="1" s="1"/>
  <c r="Q213" i="1"/>
  <c r="Q208" i="1"/>
  <c r="Q209" i="1"/>
  <c r="Q207" i="1"/>
  <c r="Q201" i="1"/>
  <c r="R201" i="1" s="1"/>
  <c r="Q202" i="1"/>
  <c r="Q200" i="1"/>
  <c r="R200" i="1" s="1"/>
  <c r="Q194" i="1"/>
  <c r="Q196" i="1"/>
  <c r="Q195" i="1"/>
  <c r="R213" i="1" l="1"/>
  <c r="Z213" i="1"/>
  <c r="Y213" i="1"/>
  <c r="R233" i="1"/>
  <c r="Z233" i="1"/>
  <c r="Y233" i="1"/>
  <c r="R196" i="1"/>
  <c r="Y196" i="1"/>
  <c r="Z196" i="1"/>
  <c r="R209" i="1"/>
  <c r="Z209" i="1"/>
  <c r="Y209" i="1"/>
  <c r="R221" i="1"/>
  <c r="Z221" i="1"/>
  <c r="Y221" i="1"/>
  <c r="R238" i="1"/>
  <c r="Z238" i="1"/>
  <c r="Y238" i="1"/>
  <c r="R250" i="1"/>
  <c r="Z250" i="1"/>
  <c r="Y250" i="1"/>
  <c r="R271" i="1"/>
  <c r="Z271" i="1"/>
  <c r="Y271" i="1"/>
  <c r="R194" i="1"/>
  <c r="Z194" i="1"/>
  <c r="Y194" i="1"/>
  <c r="R208" i="1"/>
  <c r="Z208" i="1"/>
  <c r="Y208" i="1"/>
  <c r="R220" i="1"/>
  <c r="Z220" i="1"/>
  <c r="Y220" i="1"/>
  <c r="R258" i="1"/>
  <c r="Y258" i="1"/>
  <c r="R272" i="1"/>
  <c r="Z272" i="1"/>
  <c r="Y272" i="1"/>
  <c r="R225" i="1"/>
  <c r="Y225" i="1"/>
  <c r="AA225" i="1" s="1"/>
  <c r="Z225" i="1"/>
  <c r="R247" i="1"/>
  <c r="Z247" i="1"/>
  <c r="Y247" i="1"/>
  <c r="R257" i="1"/>
  <c r="Y257" i="1"/>
  <c r="R202" i="1"/>
  <c r="S200" i="1" s="1"/>
  <c r="R227" i="1"/>
  <c r="Z227" i="1"/>
  <c r="Y227" i="1"/>
  <c r="R246" i="1"/>
  <c r="Z246" i="1"/>
  <c r="Y246" i="1"/>
  <c r="R265" i="1"/>
  <c r="Z265" i="1"/>
  <c r="Y265" i="1"/>
  <c r="R214" i="1"/>
  <c r="T213" i="1" s="1"/>
  <c r="Z214" i="1"/>
  <c r="Y214" i="1"/>
  <c r="R226" i="1"/>
  <c r="Z226" i="1"/>
  <c r="Y226" i="1"/>
  <c r="R240" i="1"/>
  <c r="Z240" i="1"/>
  <c r="Y240" i="1"/>
  <c r="R252" i="1"/>
  <c r="Z252" i="1"/>
  <c r="Y252" i="1"/>
  <c r="R264" i="1"/>
  <c r="Z264" i="1"/>
  <c r="Y264" i="1"/>
  <c r="R195" i="1"/>
  <c r="S194" i="1" s="1"/>
  <c r="Y195" i="1"/>
  <c r="Z195" i="1"/>
  <c r="R207" i="1"/>
  <c r="Z207" i="1"/>
  <c r="Y207" i="1"/>
  <c r="R219" i="1"/>
  <c r="Z219" i="1"/>
  <c r="Y219" i="1"/>
  <c r="R232" i="1"/>
  <c r="Y232" i="1"/>
  <c r="Z232" i="1"/>
  <c r="R239" i="1"/>
  <c r="Z239" i="1"/>
  <c r="Y239" i="1"/>
  <c r="R251" i="1"/>
  <c r="Z251" i="1"/>
  <c r="Y251" i="1"/>
  <c r="R259" i="1"/>
  <c r="Y259" i="1"/>
  <c r="J271" i="1"/>
  <c r="J272" i="1"/>
  <c r="J273" i="1"/>
  <c r="J274" i="1"/>
  <c r="J264" i="1"/>
  <c r="J265" i="1"/>
  <c r="J267" i="1"/>
  <c r="J268" i="1"/>
  <c r="J269" i="1"/>
  <c r="J258" i="1"/>
  <c r="J259" i="1"/>
  <c r="J260" i="1"/>
  <c r="J261" i="1"/>
  <c r="J262" i="1"/>
  <c r="J251" i="1"/>
  <c r="J252" i="1"/>
  <c r="J253" i="1"/>
  <c r="J254" i="1"/>
  <c r="J255" i="1"/>
  <c r="J256" i="1"/>
  <c r="J246" i="1"/>
  <c r="J247" i="1"/>
  <c r="J248" i="1"/>
  <c r="J249" i="1"/>
  <c r="J239" i="1"/>
  <c r="J240" i="1"/>
  <c r="J241" i="1"/>
  <c r="J242" i="1"/>
  <c r="J243" i="1"/>
  <c r="J244" i="1"/>
  <c r="J233" i="1"/>
  <c r="J234" i="1"/>
  <c r="J235" i="1"/>
  <c r="J236" i="1"/>
  <c r="J237" i="1"/>
  <c r="J231" i="1"/>
  <c r="J230" i="1"/>
  <c r="J229" i="1"/>
  <c r="J226" i="1"/>
  <c r="J227" i="1"/>
  <c r="J220" i="1"/>
  <c r="J221" i="1"/>
  <c r="J222" i="1"/>
  <c r="J223" i="1"/>
  <c r="J224" i="1"/>
  <c r="J214" i="1"/>
  <c r="J215" i="1"/>
  <c r="J216" i="1"/>
  <c r="J217" i="1"/>
  <c r="J218" i="1"/>
  <c r="J212" i="1"/>
  <c r="J208" i="1"/>
  <c r="J209" i="1"/>
  <c r="J210" i="1"/>
  <c r="J211" i="1"/>
  <c r="J257" i="1"/>
  <c r="J245" i="1"/>
  <c r="J238" i="1"/>
  <c r="J232" i="1"/>
  <c r="J219" i="1"/>
  <c r="J207" i="1"/>
  <c r="J201" i="1"/>
  <c r="J202" i="1"/>
  <c r="J204" i="1"/>
  <c r="J206" i="1"/>
  <c r="J200" i="1"/>
  <c r="J195" i="1"/>
  <c r="J196" i="1"/>
  <c r="J197" i="1"/>
  <c r="J198" i="1"/>
  <c r="J199" i="1"/>
  <c r="J194" i="1"/>
  <c r="T219" i="1" l="1"/>
  <c r="AC207" i="1"/>
  <c r="T200" i="1"/>
  <c r="AD232" i="1"/>
  <c r="AB232" i="1"/>
  <c r="AA213" i="1"/>
  <c r="AC213" i="1"/>
  <c r="AA232" i="1"/>
  <c r="AC232" i="1"/>
  <c r="AD213" i="1"/>
  <c r="AB213" i="1"/>
  <c r="T232" i="1"/>
  <c r="T245" i="1"/>
  <c r="S213" i="1"/>
  <c r="S245" i="1"/>
  <c r="S232" i="1"/>
  <c r="T194" i="1"/>
  <c r="S207" i="1"/>
  <c r="S238" i="1"/>
  <c r="S225" i="1"/>
  <c r="T257" i="1"/>
  <c r="S257" i="1"/>
  <c r="T225" i="1"/>
  <c r="AC219" i="1"/>
  <c r="AA219" i="1"/>
  <c r="T207" i="1"/>
  <c r="AC194" i="1"/>
  <c r="AA194" i="1"/>
  <c r="T238" i="1"/>
  <c r="AD194" i="1"/>
  <c r="AB194" i="1"/>
  <c r="AD250" i="1"/>
  <c r="AB250" i="1"/>
  <c r="S219" i="1"/>
  <c r="AA207" i="1"/>
  <c r="AA246" i="1"/>
  <c r="AC246" i="1"/>
  <c r="AD207" i="1"/>
  <c r="AB207" i="1"/>
  <c r="AB246" i="1"/>
  <c r="AD246" i="1"/>
  <c r="AC271" i="1"/>
  <c r="AA271" i="1"/>
  <c r="AC238" i="1"/>
  <c r="AA238" i="1"/>
  <c r="AD225" i="1"/>
  <c r="AB225" i="1"/>
  <c r="AB271" i="1"/>
  <c r="AB238" i="1"/>
  <c r="AD238" i="1"/>
  <c r="AC225" i="1"/>
  <c r="AD219" i="1"/>
  <c r="AB219" i="1"/>
  <c r="AC250" i="1"/>
  <c r="AA250" i="1"/>
  <c r="AD271" i="1"/>
  <c r="Q268" i="1"/>
  <c r="R268" i="1" s="1"/>
  <c r="Q267" i="1"/>
  <c r="R267" i="1" s="1"/>
  <c r="Q263" i="1"/>
  <c r="Q255" i="1"/>
  <c r="R255" i="1" s="1"/>
  <c r="J250" i="1"/>
  <c r="Y263" i="1" l="1"/>
  <c r="Z263" i="1"/>
  <c r="S250" i="1"/>
  <c r="T250" i="1"/>
  <c r="R263" i="1"/>
  <c r="S263" i="1" s="1"/>
  <c r="X91" i="1"/>
  <c r="X89" i="1"/>
  <c r="W91" i="1"/>
  <c r="W89" i="1"/>
  <c r="X6" i="1"/>
  <c r="X7" i="1"/>
  <c r="X11" i="1"/>
  <c r="X12" i="1"/>
  <c r="X18" i="1"/>
  <c r="X19" i="1"/>
  <c r="X20" i="1"/>
  <c r="X24" i="1"/>
  <c r="X25" i="1"/>
  <c r="X26" i="1"/>
  <c r="X31" i="1"/>
  <c r="X32" i="1"/>
  <c r="X33" i="1"/>
  <c r="X37" i="1"/>
  <c r="X38" i="1"/>
  <c r="X39" i="1"/>
  <c r="X44" i="1"/>
  <c r="X45" i="1"/>
  <c r="X46" i="1"/>
  <c r="X50" i="1"/>
  <c r="X51" i="1"/>
  <c r="X52" i="1"/>
  <c r="X57" i="1"/>
  <c r="X58" i="1"/>
  <c r="X59" i="1"/>
  <c r="X63" i="1"/>
  <c r="X64" i="1"/>
  <c r="X65" i="1"/>
  <c r="X70" i="1"/>
  <c r="X71" i="1"/>
  <c r="X72" i="1"/>
  <c r="X76" i="1"/>
  <c r="X77" i="1"/>
  <c r="X78" i="1"/>
  <c r="X83" i="1"/>
  <c r="X84" i="1"/>
  <c r="X85" i="1"/>
  <c r="X90" i="1"/>
  <c r="X96" i="1"/>
  <c r="X97" i="1"/>
  <c r="X98" i="1"/>
  <c r="X102" i="1"/>
  <c r="X103" i="1"/>
  <c r="X104" i="1"/>
  <c r="W6" i="1"/>
  <c r="W7" i="1"/>
  <c r="W5" i="1"/>
  <c r="W12" i="1"/>
  <c r="W11" i="1"/>
  <c r="W19" i="1"/>
  <c r="W20" i="1"/>
  <c r="W18" i="1"/>
  <c r="W25" i="1"/>
  <c r="W26" i="1"/>
  <c r="W24" i="1"/>
  <c r="W32" i="1"/>
  <c r="W33" i="1"/>
  <c r="W31" i="1"/>
  <c r="W38" i="1"/>
  <c r="W39" i="1"/>
  <c r="W37" i="1"/>
  <c r="W45" i="1"/>
  <c r="W46" i="1"/>
  <c r="W44" i="1"/>
  <c r="W51" i="1"/>
  <c r="W52" i="1"/>
  <c r="W50" i="1"/>
  <c r="W58" i="1"/>
  <c r="W59" i="1"/>
  <c r="W57" i="1"/>
  <c r="W64" i="1"/>
  <c r="W65" i="1"/>
  <c r="W63" i="1"/>
  <c r="W71" i="1"/>
  <c r="W72" i="1"/>
  <c r="W70" i="1"/>
  <c r="W77" i="1"/>
  <c r="W78" i="1"/>
  <c r="W76" i="1"/>
  <c r="W84" i="1"/>
  <c r="W85" i="1"/>
  <c r="W83" i="1"/>
  <c r="W90" i="1"/>
  <c r="W97" i="1"/>
  <c r="W98" i="1"/>
  <c r="W96" i="1"/>
  <c r="W103" i="1"/>
  <c r="W104" i="1"/>
  <c r="W102" i="1"/>
  <c r="W114" i="1"/>
  <c r="W112" i="1"/>
  <c r="AD263" i="1" l="1"/>
  <c r="AB263" i="1"/>
  <c r="AC263" i="1"/>
  <c r="AA263" i="1"/>
  <c r="T263" i="1"/>
  <c r="Q193" i="1"/>
  <c r="R193" i="1" s="1"/>
  <c r="J338" i="1"/>
  <c r="J339" i="1"/>
  <c r="J340" i="1"/>
  <c r="J336" i="1"/>
  <c r="J337" i="1"/>
  <c r="J297" i="1"/>
  <c r="J298" i="1"/>
  <c r="J299" i="1"/>
  <c r="J300" i="1"/>
  <c r="J301" i="1"/>
  <c r="J277" i="1"/>
  <c r="J278" i="1"/>
  <c r="J280" i="1"/>
  <c r="J282" i="1"/>
  <c r="J275" i="1"/>
  <c r="J103" i="1"/>
  <c r="J104" i="1"/>
  <c r="J105" i="1"/>
  <c r="J106" i="1"/>
  <c r="J107" i="1"/>
  <c r="J108" i="1"/>
  <c r="J97" i="1"/>
  <c r="J98" i="1"/>
  <c r="J99" i="1"/>
  <c r="J100" i="1"/>
  <c r="J101" i="1"/>
  <c r="J90" i="1"/>
  <c r="J91" i="1"/>
  <c r="J92" i="1"/>
  <c r="J93" i="1"/>
  <c r="J94" i="1"/>
  <c r="J95" i="1"/>
  <c r="J84" i="1"/>
  <c r="J85" i="1"/>
  <c r="J86" i="1"/>
  <c r="J87" i="1"/>
  <c r="J88" i="1"/>
  <c r="J77" i="1"/>
  <c r="J78" i="1"/>
  <c r="J79" i="1"/>
  <c r="J80" i="1"/>
  <c r="J81" i="1"/>
  <c r="J82" i="1"/>
  <c r="J71" i="1"/>
  <c r="J72" i="1"/>
  <c r="J73" i="1"/>
  <c r="J74" i="1"/>
  <c r="J75" i="1"/>
  <c r="J64" i="1"/>
  <c r="J65" i="1"/>
  <c r="J66" i="1"/>
  <c r="J67" i="1"/>
  <c r="J68" i="1"/>
  <c r="J69" i="1"/>
  <c r="J58" i="1"/>
  <c r="J59" i="1"/>
  <c r="J60" i="1"/>
  <c r="J61" i="1"/>
  <c r="J62" i="1"/>
  <c r="J51" i="1"/>
  <c r="J52" i="1"/>
  <c r="J53" i="1"/>
  <c r="J54" i="1"/>
  <c r="J55" i="1"/>
  <c r="J56" i="1"/>
  <c r="J49" i="1"/>
  <c r="J45" i="1"/>
  <c r="J46" i="1"/>
  <c r="J47" i="1"/>
  <c r="J48" i="1"/>
  <c r="J43" i="1"/>
  <c r="J38" i="1"/>
  <c r="J39" i="1"/>
  <c r="J40" i="1"/>
  <c r="J41" i="1"/>
  <c r="J42" i="1"/>
  <c r="J36" i="1"/>
  <c r="J32" i="1"/>
  <c r="J33" i="1"/>
  <c r="J34" i="1"/>
  <c r="J35" i="1"/>
  <c r="J25" i="1"/>
  <c r="J26" i="1"/>
  <c r="J27" i="1"/>
  <c r="J28" i="1"/>
  <c r="J29" i="1"/>
  <c r="J19" i="1"/>
  <c r="J20" i="1"/>
  <c r="J21" i="1"/>
  <c r="J22" i="1"/>
  <c r="J16" i="1"/>
  <c r="J15" i="1"/>
  <c r="J14" i="1"/>
  <c r="J13" i="1"/>
  <c r="J12" i="1"/>
  <c r="Q124" i="1" l="1"/>
  <c r="R124" i="1" s="1"/>
  <c r="Q108" i="1"/>
  <c r="R108" i="1" s="1"/>
  <c r="Q107" i="1"/>
  <c r="R107" i="1" s="1"/>
  <c r="Q106" i="1"/>
  <c r="R106" i="1" s="1"/>
  <c r="Q105" i="1"/>
  <c r="R105" i="1" s="1"/>
  <c r="Q101" i="1"/>
  <c r="R101" i="1" s="1"/>
  <c r="Q100" i="1"/>
  <c r="R100" i="1" s="1"/>
  <c r="Q99" i="1"/>
  <c r="R99" i="1" s="1"/>
  <c r="Q91" i="1"/>
  <c r="Q92" i="1"/>
  <c r="R92" i="1" s="1"/>
  <c r="Q93" i="1"/>
  <c r="R93" i="1" s="1"/>
  <c r="Q94" i="1"/>
  <c r="R94" i="1" s="1"/>
  <c r="Q95" i="1"/>
  <c r="R95" i="1" s="1"/>
  <c r="Q88" i="1"/>
  <c r="R88" i="1" s="1"/>
  <c r="Q87" i="1"/>
  <c r="R87" i="1" s="1"/>
  <c r="Q86" i="1"/>
  <c r="R86" i="1" s="1"/>
  <c r="Q80" i="1"/>
  <c r="R80" i="1" s="1"/>
  <c r="Q81" i="1"/>
  <c r="R81" i="1" s="1"/>
  <c r="Q82" i="1"/>
  <c r="R82" i="1" s="1"/>
  <c r="Q79" i="1"/>
  <c r="R79" i="1" s="1"/>
  <c r="Q78" i="1"/>
  <c r="R78" i="1" s="1"/>
  <c r="Q75" i="1"/>
  <c r="R75" i="1" s="1"/>
  <c r="Q74" i="1"/>
  <c r="R74" i="1" s="1"/>
  <c r="Q73" i="1"/>
  <c r="R73" i="1" s="1"/>
  <c r="Q69" i="1"/>
  <c r="R69" i="1" s="1"/>
  <c r="Q68" i="1"/>
  <c r="R68" i="1" s="1"/>
  <c r="Q67" i="1"/>
  <c r="R67" i="1" s="1"/>
  <c r="Q66" i="1"/>
  <c r="R66" i="1" s="1"/>
  <c r="Q62" i="1"/>
  <c r="R62" i="1" s="1"/>
  <c r="Q61" i="1"/>
  <c r="R61" i="1" s="1"/>
  <c r="Q60" i="1"/>
  <c r="R60" i="1" s="1"/>
  <c r="Q56" i="1"/>
  <c r="R56" i="1" s="1"/>
  <c r="Q55" i="1"/>
  <c r="R55" i="1" s="1"/>
  <c r="Q54" i="1"/>
  <c r="R54" i="1" s="1"/>
  <c r="Q53" i="1"/>
  <c r="R53" i="1" s="1"/>
  <c r="Q49" i="1"/>
  <c r="R49" i="1" s="1"/>
  <c r="Q48" i="1"/>
  <c r="R48" i="1" s="1"/>
  <c r="Q47" i="1"/>
  <c r="R47" i="1" s="1"/>
  <c r="Q43" i="1"/>
  <c r="R43" i="1" s="1"/>
  <c r="Q42" i="1"/>
  <c r="R42" i="1" s="1"/>
  <c r="Q41" i="1"/>
  <c r="R41" i="1" s="1"/>
  <c r="Q40" i="1"/>
  <c r="R40" i="1" s="1"/>
  <c r="Q36" i="1"/>
  <c r="R36" i="1" s="1"/>
  <c r="Q35" i="1"/>
  <c r="R35" i="1" s="1"/>
  <c r="Q34" i="1"/>
  <c r="R34" i="1" s="1"/>
  <c r="Q30" i="1"/>
  <c r="R30" i="1" s="1"/>
  <c r="Q29" i="1"/>
  <c r="R29" i="1" s="1"/>
  <c r="Q28" i="1"/>
  <c r="R28" i="1" s="1"/>
  <c r="Q27" i="1"/>
  <c r="R27" i="1" s="1"/>
  <c r="Q23" i="1"/>
  <c r="R23" i="1" s="1"/>
  <c r="Q22" i="1"/>
  <c r="R22" i="1" s="1"/>
  <c r="Q21" i="1"/>
  <c r="R21" i="1" s="1"/>
  <c r="Q16" i="1"/>
  <c r="R16" i="1" s="1"/>
  <c r="Q17" i="1"/>
  <c r="R17" i="1" s="1"/>
  <c r="Q15" i="1"/>
  <c r="R15" i="1" s="1"/>
  <c r="Q14" i="1"/>
  <c r="R14" i="1" s="1"/>
  <c r="Q8" i="1"/>
  <c r="R8" i="1" s="1"/>
  <c r="Q9" i="1"/>
  <c r="R9" i="1" s="1"/>
  <c r="Q10" i="1"/>
  <c r="R10" i="1" s="1"/>
  <c r="Q7" i="1"/>
  <c r="Z78" i="1" l="1"/>
  <c r="Y78" i="1"/>
  <c r="Z91" i="1"/>
  <c r="Y91" i="1"/>
  <c r="Z7" i="1"/>
  <c r="Y7" i="1"/>
  <c r="J24" i="1"/>
  <c r="J18" i="1"/>
  <c r="Q103" i="1"/>
  <c r="R103" i="1" s="1"/>
  <c r="Q104" i="1"/>
  <c r="Q102" i="1"/>
  <c r="R102" i="1" s="1"/>
  <c r="Q97" i="1"/>
  <c r="Q98" i="1"/>
  <c r="Q96" i="1"/>
  <c r="Q90" i="1"/>
  <c r="R91" i="1"/>
  <c r="Q89" i="1"/>
  <c r="Q84" i="1"/>
  <c r="Q85" i="1"/>
  <c r="Q83" i="1"/>
  <c r="Q77" i="1"/>
  <c r="R77" i="1" s="1"/>
  <c r="Q76" i="1"/>
  <c r="Y76" i="1" s="1"/>
  <c r="Q71" i="1"/>
  <c r="Q72" i="1"/>
  <c r="Q70" i="1"/>
  <c r="Q64" i="1"/>
  <c r="Q65" i="1"/>
  <c r="Q63" i="1"/>
  <c r="Q58" i="1"/>
  <c r="Q59" i="1"/>
  <c r="Q57" i="1"/>
  <c r="Q51" i="1"/>
  <c r="Q52" i="1"/>
  <c r="Q50" i="1"/>
  <c r="Q45" i="1"/>
  <c r="Q46" i="1"/>
  <c r="Q44" i="1"/>
  <c r="Q39" i="1"/>
  <c r="Q38" i="1"/>
  <c r="Q37" i="1"/>
  <c r="Q32" i="1"/>
  <c r="Q33" i="1"/>
  <c r="Q31" i="1"/>
  <c r="Q24" i="1"/>
  <c r="R24" i="1" s="1"/>
  <c r="Q25" i="1"/>
  <c r="Q26" i="1"/>
  <c r="Q19" i="1"/>
  <c r="Q20" i="1"/>
  <c r="Q18" i="1"/>
  <c r="Q12" i="1"/>
  <c r="Q13" i="1"/>
  <c r="Q11" i="1"/>
  <c r="Q6" i="1"/>
  <c r="R7" i="1"/>
  <c r="Q5" i="1"/>
  <c r="Z44" i="1" l="1"/>
  <c r="Y44" i="1"/>
  <c r="Z20" i="1"/>
  <c r="Y20" i="1"/>
  <c r="Z46" i="1"/>
  <c r="Y46" i="1"/>
  <c r="Z97" i="1"/>
  <c r="Y97" i="1"/>
  <c r="Z45" i="1"/>
  <c r="Y45" i="1"/>
  <c r="Z63" i="1"/>
  <c r="Y63" i="1"/>
  <c r="Z5" i="1"/>
  <c r="Y5" i="1"/>
  <c r="Z13" i="1"/>
  <c r="Y13" i="1"/>
  <c r="Z25" i="1"/>
  <c r="Y25" i="1"/>
  <c r="Z90" i="1"/>
  <c r="Y90" i="1"/>
  <c r="Z64" i="1"/>
  <c r="Y64" i="1"/>
  <c r="Z96" i="1"/>
  <c r="Y96" i="1"/>
  <c r="R13" i="1"/>
  <c r="R25" i="1"/>
  <c r="R38" i="1"/>
  <c r="Z38" i="1"/>
  <c r="Y38" i="1"/>
  <c r="R52" i="1"/>
  <c r="Z52" i="1"/>
  <c r="Y52" i="1"/>
  <c r="R65" i="1"/>
  <c r="Y65" i="1"/>
  <c r="Z65" i="1"/>
  <c r="Z77" i="1"/>
  <c r="Y77" i="1"/>
  <c r="AC76" i="1" s="1"/>
  <c r="R90" i="1"/>
  <c r="Z103" i="1"/>
  <c r="Y103" i="1"/>
  <c r="R12" i="1"/>
  <c r="Z12" i="1"/>
  <c r="Y12" i="1"/>
  <c r="Z24" i="1"/>
  <c r="Y24" i="1"/>
  <c r="R39" i="1"/>
  <c r="Y39" i="1"/>
  <c r="Z39" i="1"/>
  <c r="R51" i="1"/>
  <c r="Z51" i="1"/>
  <c r="Y51" i="1"/>
  <c r="R64" i="1"/>
  <c r="R83" i="1"/>
  <c r="Z83" i="1"/>
  <c r="Y83" i="1"/>
  <c r="R96" i="1"/>
  <c r="R5" i="1"/>
  <c r="R18" i="1"/>
  <c r="Z18" i="1"/>
  <c r="Y18" i="1"/>
  <c r="R31" i="1"/>
  <c r="Y31" i="1"/>
  <c r="Z31" i="1"/>
  <c r="R44" i="1"/>
  <c r="R57" i="1"/>
  <c r="Z57" i="1"/>
  <c r="Y57" i="1"/>
  <c r="R70" i="1"/>
  <c r="Y70" i="1"/>
  <c r="Z70" i="1"/>
  <c r="R85" i="1"/>
  <c r="Z85" i="1"/>
  <c r="Y85" i="1"/>
  <c r="R98" i="1"/>
  <c r="Y98" i="1"/>
  <c r="Z98" i="1"/>
  <c r="R20" i="1"/>
  <c r="R33" i="1"/>
  <c r="Z33" i="1"/>
  <c r="Y33" i="1"/>
  <c r="R46" i="1"/>
  <c r="R59" i="1"/>
  <c r="Z59" i="1"/>
  <c r="Y59" i="1"/>
  <c r="R72" i="1"/>
  <c r="Z72" i="1"/>
  <c r="Y72" i="1"/>
  <c r="R84" i="1"/>
  <c r="Z84" i="1"/>
  <c r="Y84" i="1"/>
  <c r="R97" i="1"/>
  <c r="R6" i="1"/>
  <c r="Z6" i="1"/>
  <c r="Y6" i="1"/>
  <c r="R19" i="1"/>
  <c r="Z19" i="1"/>
  <c r="Y19" i="1"/>
  <c r="R32" i="1"/>
  <c r="Z32" i="1"/>
  <c r="Y32" i="1"/>
  <c r="R45" i="1"/>
  <c r="R58" i="1"/>
  <c r="Z58" i="1"/>
  <c r="Y58" i="1"/>
  <c r="R71" i="1"/>
  <c r="Z71" i="1"/>
  <c r="Y71" i="1"/>
  <c r="R89" i="1"/>
  <c r="Z89" i="1"/>
  <c r="AB89" i="1" s="1"/>
  <c r="Y89" i="1"/>
  <c r="Z102" i="1"/>
  <c r="Y102" i="1"/>
  <c r="R11" i="1"/>
  <c r="Y11" i="1"/>
  <c r="Z11" i="1"/>
  <c r="R26" i="1"/>
  <c r="Z26" i="1"/>
  <c r="Y26" i="1"/>
  <c r="R37" i="1"/>
  <c r="Z37" i="1"/>
  <c r="Y37" i="1"/>
  <c r="R50" i="1"/>
  <c r="Z50" i="1"/>
  <c r="Y50" i="1"/>
  <c r="R63" i="1"/>
  <c r="R76" i="1"/>
  <c r="Z76" i="1"/>
  <c r="R104" i="1"/>
  <c r="Z104" i="1"/>
  <c r="Y104" i="1"/>
  <c r="J5" i="1"/>
  <c r="J11" i="1"/>
  <c r="J31" i="1"/>
  <c r="J37" i="1"/>
  <c r="J44" i="1"/>
  <c r="J50" i="1"/>
  <c r="J57" i="1"/>
  <c r="J63" i="1"/>
  <c r="J70" i="1"/>
  <c r="J76" i="1"/>
  <c r="J83" i="1"/>
  <c r="J89" i="1"/>
  <c r="J96" i="1"/>
  <c r="J102" i="1"/>
  <c r="AA63" i="1" l="1"/>
  <c r="AD37" i="1"/>
  <c r="S89" i="1"/>
  <c r="AD76" i="1"/>
  <c r="AC96" i="1"/>
  <c r="AC63" i="1"/>
  <c r="T63" i="1"/>
  <c r="S37" i="1"/>
  <c r="AC57" i="1"/>
  <c r="AD5" i="1"/>
  <c r="AB11" i="1"/>
  <c r="AD11" i="1"/>
  <c r="AA37" i="1"/>
  <c r="AC37" i="1"/>
  <c r="T76" i="1"/>
  <c r="S76" i="1"/>
  <c r="AC83" i="1"/>
  <c r="AD89" i="1"/>
  <c r="AC11" i="1"/>
  <c r="AD57" i="1"/>
  <c r="AC18" i="1"/>
  <c r="AD83" i="1"/>
  <c r="S11" i="1"/>
  <c r="AD18" i="1"/>
  <c r="AD96" i="1"/>
  <c r="AD44" i="1"/>
  <c r="AA50" i="1"/>
  <c r="AC50" i="1"/>
  <c r="AC102" i="1"/>
  <c r="AD70" i="1"/>
  <c r="AB50" i="1"/>
  <c r="AD50" i="1"/>
  <c r="AD102" i="1"/>
  <c r="AC70" i="1"/>
  <c r="AD31" i="1"/>
  <c r="AC24" i="1"/>
  <c r="AD63" i="1"/>
  <c r="S50" i="1"/>
  <c r="AA89" i="1"/>
  <c r="AC89" i="1"/>
  <c r="AC31" i="1"/>
  <c r="AD24" i="1"/>
  <c r="AC5" i="1"/>
  <c r="AC44" i="1"/>
  <c r="T37" i="1"/>
  <c r="T102" i="1"/>
  <c r="S70" i="1"/>
  <c r="T44" i="1"/>
  <c r="T18" i="1"/>
  <c r="T96" i="1"/>
  <c r="T57" i="1"/>
  <c r="S31" i="1"/>
  <c r="S5" i="1"/>
  <c r="S63" i="1"/>
  <c r="S18" i="1"/>
  <c r="T11" i="1"/>
  <c r="T89" i="1"/>
  <c r="AA76" i="1"/>
  <c r="AB102" i="1"/>
  <c r="AB57" i="1"/>
  <c r="T24" i="1"/>
  <c r="T83" i="1"/>
  <c r="T70" i="1"/>
  <c r="S57" i="1"/>
  <c r="T50" i="1"/>
  <c r="T31" i="1"/>
  <c r="AA31" i="1"/>
  <c r="AA5" i="1"/>
  <c r="AA44" i="1"/>
  <c r="AA18" i="1"/>
  <c r="AA96" i="1"/>
  <c r="S83" i="1"/>
  <c r="S102" i="1"/>
  <c r="AA70" i="1"/>
  <c r="S96" i="1"/>
  <c r="AB83" i="1"/>
  <c r="AB24" i="1"/>
  <c r="AB70" i="1"/>
  <c r="S44" i="1"/>
  <c r="T5" i="1"/>
  <c r="S24" i="1"/>
  <c r="AB63" i="1"/>
  <c r="AB37" i="1"/>
  <c r="AA11" i="1"/>
  <c r="AB44" i="1"/>
  <c r="AB18" i="1"/>
  <c r="AB96" i="1"/>
  <c r="AB76" i="1"/>
  <c r="AA102" i="1"/>
  <c r="AA57" i="1"/>
  <c r="AB31" i="1"/>
  <c r="AB5" i="1"/>
  <c r="AA83" i="1"/>
  <c r="AA24" i="1"/>
  <c r="X350" i="1"/>
  <c r="W350" i="1"/>
  <c r="X349" i="1"/>
  <c r="W349" i="1"/>
  <c r="X348" i="1"/>
  <c r="W348" i="1"/>
  <c r="Q350" i="1"/>
  <c r="Z350" i="1" s="1"/>
  <c r="Q349" i="1"/>
  <c r="R349" i="1" s="1"/>
  <c r="Q348" i="1"/>
  <c r="Z348" i="1" s="1"/>
  <c r="X343" i="1"/>
  <c r="W343" i="1"/>
  <c r="X342" i="1"/>
  <c r="W342" i="1"/>
  <c r="Q343" i="1"/>
  <c r="Z343" i="1" s="1"/>
  <c r="Q342" i="1"/>
  <c r="R342" i="1" s="1"/>
  <c r="Q341" i="1"/>
  <c r="X337" i="1"/>
  <c r="W337" i="1"/>
  <c r="X336" i="1"/>
  <c r="W336" i="1"/>
  <c r="X335" i="1"/>
  <c r="W335" i="1"/>
  <c r="Q337" i="1"/>
  <c r="Q336" i="1"/>
  <c r="Q335" i="1"/>
  <c r="R335" i="1" s="1"/>
  <c r="X331" i="1"/>
  <c r="W331" i="1"/>
  <c r="X330" i="1"/>
  <c r="W330" i="1"/>
  <c r="X329" i="1"/>
  <c r="W329" i="1"/>
  <c r="X328" i="1"/>
  <c r="W328" i="1"/>
  <c r="Q331" i="1"/>
  <c r="R331" i="1" s="1"/>
  <c r="Q330" i="1"/>
  <c r="R330" i="1" s="1"/>
  <c r="Q329" i="1"/>
  <c r="Z329" i="1" s="1"/>
  <c r="Q328" i="1"/>
  <c r="R328" i="1" s="1"/>
  <c r="X317" i="1"/>
  <c r="W317" i="1"/>
  <c r="X316" i="1"/>
  <c r="W316" i="1"/>
  <c r="X315" i="1"/>
  <c r="W315" i="1"/>
  <c r="Q317" i="1"/>
  <c r="R317" i="1" s="1"/>
  <c r="Q316" i="1"/>
  <c r="R316" i="1" s="1"/>
  <c r="Q315" i="1"/>
  <c r="X311" i="1"/>
  <c r="W311" i="1"/>
  <c r="X310" i="1"/>
  <c r="W310" i="1"/>
  <c r="X309" i="1"/>
  <c r="W309" i="1"/>
  <c r="Q311" i="1"/>
  <c r="R311" i="1" s="1"/>
  <c r="Q310" i="1"/>
  <c r="R310" i="1" s="1"/>
  <c r="Q309" i="1"/>
  <c r="R309" i="1" s="1"/>
  <c r="Q312" i="1"/>
  <c r="R312" i="1" s="1"/>
  <c r="X304" i="1"/>
  <c r="W304" i="1"/>
  <c r="Q304" i="1"/>
  <c r="R304" i="1" s="1"/>
  <c r="X303" i="1"/>
  <c r="W303" i="1"/>
  <c r="Q303" i="1"/>
  <c r="R303" i="1" s="1"/>
  <c r="X302" i="1"/>
  <c r="W302" i="1"/>
  <c r="Q302" i="1"/>
  <c r="Z302" i="1" s="1"/>
  <c r="X298" i="1"/>
  <c r="W298" i="1"/>
  <c r="Q298" i="1"/>
  <c r="X297" i="1"/>
  <c r="W297" i="1"/>
  <c r="Q297" i="1"/>
  <c r="R297" i="1" s="1"/>
  <c r="X296" i="1"/>
  <c r="W296" i="1"/>
  <c r="Q296" i="1"/>
  <c r="Z296" i="1" s="1"/>
  <c r="Q290" i="1"/>
  <c r="R290" i="1" s="1"/>
  <c r="Q289" i="1"/>
  <c r="X285" i="1"/>
  <c r="W285" i="1"/>
  <c r="Q285" i="1"/>
  <c r="R285" i="1" s="1"/>
  <c r="W284" i="1"/>
  <c r="Q284" i="1"/>
  <c r="R284" i="1" s="1"/>
  <c r="W283" i="1"/>
  <c r="Q283" i="1"/>
  <c r="Q278" i="1"/>
  <c r="R278" i="1" s="1"/>
  <c r="Q277" i="1"/>
  <c r="R277" i="1" s="1"/>
  <c r="Q276" i="1"/>
  <c r="Q353" i="1"/>
  <c r="R353" i="1" s="1"/>
  <c r="Q352" i="1"/>
  <c r="R352" i="1" s="1"/>
  <c r="Q351" i="1"/>
  <c r="R351" i="1" s="1"/>
  <c r="Q347" i="1"/>
  <c r="R347" i="1" s="1"/>
  <c r="Q346" i="1"/>
  <c r="R346" i="1" s="1"/>
  <c r="R345" i="1"/>
  <c r="Q344" i="1"/>
  <c r="R344" i="1" s="1"/>
  <c r="J341" i="1"/>
  <c r="Q340" i="1"/>
  <c r="R340" i="1" s="1"/>
  <c r="Q339" i="1"/>
  <c r="R339" i="1" s="1"/>
  <c r="Q338" i="1"/>
  <c r="R338" i="1" s="1"/>
  <c r="J335" i="1"/>
  <c r="Q334" i="1"/>
  <c r="R334" i="1" s="1"/>
  <c r="Q333" i="1"/>
  <c r="R333" i="1" s="1"/>
  <c r="Q332" i="1"/>
  <c r="R332" i="1" s="1"/>
  <c r="J328" i="1"/>
  <c r="Q321" i="1"/>
  <c r="R321" i="1" s="1"/>
  <c r="Q320" i="1"/>
  <c r="R320" i="1" s="1"/>
  <c r="Q319" i="1"/>
  <c r="R319" i="1" s="1"/>
  <c r="Q318" i="1"/>
  <c r="R318" i="1" s="1"/>
  <c r="J315" i="1"/>
  <c r="Q314" i="1"/>
  <c r="R314" i="1" s="1"/>
  <c r="Q313" i="1"/>
  <c r="R313" i="1" s="1"/>
  <c r="J309" i="1"/>
  <c r="Q308" i="1"/>
  <c r="R308" i="1" s="1"/>
  <c r="Q307" i="1"/>
  <c r="R307" i="1" s="1"/>
  <c r="Q306" i="1"/>
  <c r="R306" i="1" s="1"/>
  <c r="J302" i="1"/>
  <c r="Q301" i="1"/>
  <c r="R301" i="1" s="1"/>
  <c r="Q300" i="1"/>
  <c r="R300" i="1" s="1"/>
  <c r="Q299" i="1"/>
  <c r="R299" i="1" s="1"/>
  <c r="J296" i="1"/>
  <c r="Q295" i="1"/>
  <c r="R295" i="1" s="1"/>
  <c r="Q294" i="1"/>
  <c r="R294" i="1" s="1"/>
  <c r="Q293" i="1"/>
  <c r="R293" i="1" s="1"/>
  <c r="J289" i="1"/>
  <c r="Q286" i="1"/>
  <c r="R286" i="1" s="1"/>
  <c r="J283" i="1"/>
  <c r="Q282" i="1"/>
  <c r="R282" i="1" s="1"/>
  <c r="Q280" i="1"/>
  <c r="R280" i="1" s="1"/>
  <c r="J276" i="1"/>
  <c r="Q275" i="1"/>
  <c r="R275" i="1" s="1"/>
  <c r="Q274" i="1"/>
  <c r="R274" i="1" s="1"/>
  <c r="Q273" i="1"/>
  <c r="R273" i="1" s="1"/>
  <c r="J270" i="1"/>
  <c r="J263" i="1"/>
  <c r="J225" i="1"/>
  <c r="Q228" i="1"/>
  <c r="R228" i="1" s="1"/>
  <c r="J228" i="1"/>
  <c r="J213" i="1"/>
  <c r="Q189" i="1"/>
  <c r="R189" i="1" s="1"/>
  <c r="Q188" i="1"/>
  <c r="R188" i="1" s="1"/>
  <c r="Q187" i="1"/>
  <c r="R187" i="1" s="1"/>
  <c r="Q183" i="1"/>
  <c r="R183" i="1" s="1"/>
  <c r="Q182" i="1"/>
  <c r="R182" i="1" s="1"/>
  <c r="Q181" i="1"/>
  <c r="R181" i="1" s="1"/>
  <c r="Q176" i="1"/>
  <c r="R176" i="1" s="1"/>
  <c r="Q175" i="1"/>
  <c r="R175" i="1" s="1"/>
  <c r="Q174" i="1"/>
  <c r="R174" i="1" s="1"/>
  <c r="Q170" i="1"/>
  <c r="R170" i="1" s="1"/>
  <c r="Q169" i="1"/>
  <c r="R169" i="1" s="1"/>
  <c r="Q168" i="1"/>
  <c r="R168" i="1" s="1"/>
  <c r="Q163" i="1"/>
  <c r="R163" i="1" s="1"/>
  <c r="Q162" i="1"/>
  <c r="R162" i="1" s="1"/>
  <c r="Q161" i="1"/>
  <c r="R161" i="1" s="1"/>
  <c r="Q157" i="1"/>
  <c r="R157" i="1" s="1"/>
  <c r="Q156" i="1"/>
  <c r="R156" i="1" s="1"/>
  <c r="Q155" i="1"/>
  <c r="R155" i="1" s="1"/>
  <c r="Q150" i="1"/>
  <c r="R150" i="1" s="1"/>
  <c r="Q149" i="1"/>
  <c r="R149" i="1" s="1"/>
  <c r="Q148" i="1"/>
  <c r="R148" i="1" s="1"/>
  <c r="Q144" i="1"/>
  <c r="R144" i="1" s="1"/>
  <c r="Q143" i="1"/>
  <c r="R143" i="1" s="1"/>
  <c r="Q142" i="1"/>
  <c r="R142" i="1" s="1"/>
  <c r="Q137" i="1"/>
  <c r="R137" i="1" s="1"/>
  <c r="Q136" i="1"/>
  <c r="R136" i="1" s="1"/>
  <c r="Q135" i="1"/>
  <c r="R135" i="1" s="1"/>
  <c r="Q131" i="1"/>
  <c r="R131" i="1" s="1"/>
  <c r="Q130" i="1"/>
  <c r="R130" i="1" s="1"/>
  <c r="Q129" i="1"/>
  <c r="R129" i="1" s="1"/>
  <c r="Q123" i="1"/>
  <c r="R123" i="1" s="1"/>
  <c r="Q122" i="1"/>
  <c r="R122" i="1" s="1"/>
  <c r="Q118" i="1"/>
  <c r="R118" i="1" s="1"/>
  <c r="Q117" i="1"/>
  <c r="R117" i="1" s="1"/>
  <c r="Q116" i="1"/>
  <c r="R116" i="1" s="1"/>
  <c r="Q111" i="1"/>
  <c r="R111" i="1" s="1"/>
  <c r="Q110" i="1"/>
  <c r="R110" i="1" s="1"/>
  <c r="Q109" i="1"/>
  <c r="R109" i="1" s="1"/>
  <c r="Z283" i="1" l="1"/>
  <c r="Y283" i="1"/>
  <c r="Y302" i="1"/>
  <c r="Y298" i="1"/>
  <c r="R298" i="1"/>
  <c r="Z298" i="1"/>
  <c r="Y343" i="1"/>
  <c r="T270" i="1"/>
  <c r="S270" i="1"/>
  <c r="R336" i="1"/>
  <c r="R337" i="1"/>
  <c r="Y350" i="1"/>
  <c r="S309" i="1"/>
  <c r="T309" i="1"/>
  <c r="Y342" i="1"/>
  <c r="AA342" i="1" s="1"/>
  <c r="Y329" i="1"/>
  <c r="Y335" i="1"/>
  <c r="R341" i="1"/>
  <c r="Z331" i="1"/>
  <c r="AD329" i="1" s="1"/>
  <c r="Y349" i="1"/>
  <c r="Y296" i="1"/>
  <c r="Y303" i="1"/>
  <c r="Z311" i="1"/>
  <c r="Y309" i="1"/>
  <c r="Y348" i="1"/>
  <c r="Y316" i="1"/>
  <c r="Y304" i="1"/>
  <c r="Y331" i="1"/>
  <c r="Y285" i="1"/>
  <c r="Y310" i="1"/>
  <c r="Y297" i="1"/>
  <c r="Y317" i="1"/>
  <c r="Z335" i="1"/>
  <c r="R296" i="1"/>
  <c r="Z304" i="1"/>
  <c r="Y311" i="1"/>
  <c r="Z315" i="1"/>
  <c r="R350" i="1"/>
  <c r="Z349" i="1"/>
  <c r="AD348" i="1" s="1"/>
  <c r="Z285" i="1"/>
  <c r="Z303" i="1"/>
  <c r="Z317" i="1"/>
  <c r="Z309" i="1"/>
  <c r="Z316" i="1"/>
  <c r="R343" i="1"/>
  <c r="Z342" i="1"/>
  <c r="Z297" i="1"/>
  <c r="Y315" i="1"/>
  <c r="Z310" i="1"/>
  <c r="R348" i="1"/>
  <c r="R329" i="1"/>
  <c r="R315" i="1"/>
  <c r="S315" i="1" s="1"/>
  <c r="R302" i="1"/>
  <c r="R289" i="1"/>
  <c r="R283" i="1"/>
  <c r="R276" i="1"/>
  <c r="X113" i="1"/>
  <c r="W113" i="1"/>
  <c r="AC283" i="1" l="1"/>
  <c r="AA283" i="1"/>
  <c r="AB342" i="1"/>
  <c r="AD342" i="1"/>
  <c r="AD302" i="1"/>
  <c r="AD283" i="1"/>
  <c r="AB283" i="1"/>
  <c r="AC342" i="1"/>
  <c r="AC302" i="1"/>
  <c r="AA296" i="1"/>
  <c r="T302" i="1"/>
  <c r="S302" i="1"/>
  <c r="T276" i="1"/>
  <c r="S276" i="1"/>
  <c r="T289" i="1"/>
  <c r="S289" i="1"/>
  <c r="S335" i="1"/>
  <c r="AC329" i="1"/>
  <c r="T335" i="1"/>
  <c r="AC296" i="1"/>
  <c r="AC315" i="1"/>
  <c r="AD296" i="1"/>
  <c r="AC348" i="1"/>
  <c r="AD309" i="1"/>
  <c r="AC309" i="1"/>
  <c r="AD315" i="1"/>
  <c r="T348" i="1"/>
  <c r="T341" i="1"/>
  <c r="S341" i="1"/>
  <c r="AB296" i="1"/>
  <c r="T315" i="1"/>
  <c r="T329" i="1"/>
  <c r="S329" i="1"/>
  <c r="T296" i="1"/>
  <c r="S296" i="1"/>
  <c r="S348" i="1"/>
  <c r="T283" i="1"/>
  <c r="S283" i="1"/>
  <c r="AB335" i="1"/>
  <c r="AB309" i="1"/>
  <c r="AA335" i="1"/>
  <c r="AB329" i="1"/>
  <c r="AB302" i="1"/>
  <c r="AA348" i="1"/>
  <c r="AA309" i="1"/>
  <c r="AB348" i="1"/>
  <c r="AA329" i="1"/>
  <c r="AB315" i="1"/>
  <c r="AA315" i="1"/>
  <c r="AA302" i="1"/>
  <c r="X121" i="1"/>
  <c r="X126" i="1"/>
  <c r="X127" i="1"/>
  <c r="X128" i="1"/>
  <c r="X132" i="1"/>
  <c r="X133" i="1"/>
  <c r="X134" i="1"/>
  <c r="X138" i="1"/>
  <c r="X139" i="1"/>
  <c r="X140" i="1"/>
  <c r="X141" i="1"/>
  <c r="X145" i="1"/>
  <c r="X146" i="1"/>
  <c r="X147" i="1"/>
  <c r="X151" i="1"/>
  <c r="X152" i="1"/>
  <c r="X153" i="1"/>
  <c r="X154" i="1"/>
  <c r="X158" i="1"/>
  <c r="X159" i="1"/>
  <c r="X160" i="1"/>
  <c r="X164" i="1"/>
  <c r="X165" i="1"/>
  <c r="X166" i="1"/>
  <c r="X167" i="1"/>
  <c r="X171" i="1"/>
  <c r="X172" i="1"/>
  <c r="X173" i="1"/>
  <c r="X177" i="1"/>
  <c r="X178" i="1"/>
  <c r="X179" i="1"/>
  <c r="X180" i="1"/>
  <c r="X184" i="1"/>
  <c r="X185" i="1"/>
  <c r="X186" i="1"/>
  <c r="X190" i="1"/>
  <c r="X191" i="1"/>
  <c r="X192" i="1"/>
  <c r="X114" i="1"/>
  <c r="X115" i="1"/>
  <c r="X119" i="1"/>
  <c r="X120" i="1"/>
  <c r="X125" i="1"/>
  <c r="X112" i="1"/>
  <c r="W115" i="1" l="1"/>
  <c r="W119" i="1"/>
  <c r="W120" i="1"/>
  <c r="W121" i="1"/>
  <c r="W125" i="1"/>
  <c r="W126" i="1"/>
  <c r="W127" i="1"/>
  <c r="W128" i="1"/>
  <c r="W132" i="1"/>
  <c r="W133" i="1"/>
  <c r="W134" i="1"/>
  <c r="W138" i="1"/>
  <c r="W139" i="1"/>
  <c r="W140" i="1"/>
  <c r="W141" i="1"/>
  <c r="W145" i="1"/>
  <c r="W146" i="1"/>
  <c r="W147" i="1"/>
  <c r="W151" i="1"/>
  <c r="W153" i="1"/>
  <c r="W154" i="1"/>
  <c r="W158" i="1"/>
  <c r="W159" i="1"/>
  <c r="W160" i="1"/>
  <c r="W164" i="1"/>
  <c r="W165" i="1"/>
  <c r="W166" i="1"/>
  <c r="W167" i="1"/>
  <c r="W171" i="1"/>
  <c r="W172" i="1"/>
  <c r="W173" i="1"/>
  <c r="W177" i="1"/>
  <c r="W178" i="1"/>
  <c r="W179" i="1"/>
  <c r="W180" i="1"/>
  <c r="W184" i="1"/>
  <c r="W185" i="1"/>
  <c r="W186" i="1"/>
  <c r="W190" i="1"/>
  <c r="W191" i="1"/>
  <c r="W192" i="1"/>
  <c r="Q190" i="1" l="1"/>
  <c r="Q159" i="1"/>
  <c r="Q160" i="1"/>
  <c r="Q165" i="1"/>
  <c r="Q166" i="1"/>
  <c r="Q167" i="1"/>
  <c r="Q164" i="1"/>
  <c r="Q171" i="1"/>
  <c r="Q172" i="1"/>
  <c r="Q173" i="1"/>
  <c r="Q178" i="1"/>
  <c r="Q179" i="1"/>
  <c r="Q180" i="1"/>
  <c r="Q177" i="1"/>
  <c r="Q184" i="1"/>
  <c r="Q185" i="1"/>
  <c r="Q186" i="1"/>
  <c r="Q191" i="1"/>
  <c r="Q192" i="1"/>
  <c r="Q158" i="1"/>
  <c r="Q114" i="1"/>
  <c r="Q115" i="1"/>
  <c r="Q112" i="1"/>
  <c r="R112" i="1" s="1"/>
  <c r="Q119" i="1"/>
  <c r="Q120" i="1"/>
  <c r="Q121" i="1"/>
  <c r="Q126" i="1"/>
  <c r="Q127" i="1"/>
  <c r="Q128" i="1"/>
  <c r="Q125" i="1"/>
  <c r="R125" i="1" s="1"/>
  <c r="Q132" i="1"/>
  <c r="Q133" i="1"/>
  <c r="Q134" i="1"/>
  <c r="Q139" i="1"/>
  <c r="Q140" i="1"/>
  <c r="Q141" i="1"/>
  <c r="Q138" i="1"/>
  <c r="Q145" i="1"/>
  <c r="Q146" i="1"/>
  <c r="Q147" i="1"/>
  <c r="Q152" i="1"/>
  <c r="Q153" i="1"/>
  <c r="Q154" i="1"/>
  <c r="Q151" i="1"/>
  <c r="Q113" i="1"/>
  <c r="Z119" i="1" l="1"/>
  <c r="Y119" i="1"/>
  <c r="Z192" i="1"/>
  <c r="Y192" i="1"/>
  <c r="Z132" i="1"/>
  <c r="Y132" i="1"/>
  <c r="Z127" i="1"/>
  <c r="Y127" i="1"/>
  <c r="Z133" i="1"/>
  <c r="Y133" i="1"/>
  <c r="S174" i="1"/>
  <c r="Z113" i="1"/>
  <c r="Y113" i="1"/>
  <c r="R115" i="1"/>
  <c r="Z115" i="1"/>
  <c r="Y115" i="1"/>
  <c r="R134" i="1"/>
  <c r="Z134" i="1"/>
  <c r="Y134" i="1"/>
  <c r="R172" i="1"/>
  <c r="Z172" i="1"/>
  <c r="Y172" i="1"/>
  <c r="R145" i="1"/>
  <c r="Z145" i="1"/>
  <c r="Y145" i="1"/>
  <c r="R158" i="1"/>
  <c r="Z158" i="1"/>
  <c r="AD158" i="1" s="1"/>
  <c r="Y158" i="1"/>
  <c r="R159" i="1"/>
  <c r="R147" i="1"/>
  <c r="Z147" i="1"/>
  <c r="Y147" i="1"/>
  <c r="R185" i="1"/>
  <c r="Z185" i="1"/>
  <c r="Y185" i="1"/>
  <c r="R113" i="1"/>
  <c r="R114" i="1"/>
  <c r="Z114" i="1"/>
  <c r="Y114" i="1"/>
  <c r="R154" i="1"/>
  <c r="Z154" i="1"/>
  <c r="Y154" i="1"/>
  <c r="R190" i="1"/>
  <c r="R127" i="1"/>
  <c r="R173" i="1"/>
  <c r="R126" i="1"/>
  <c r="Z126" i="1"/>
  <c r="Y126" i="1"/>
  <c r="R160" i="1"/>
  <c r="Z160" i="1"/>
  <c r="Y160" i="1"/>
  <c r="R133" i="1"/>
  <c r="R177" i="1"/>
  <c r="R138" i="1"/>
  <c r="R120" i="1"/>
  <c r="Z120" i="1"/>
  <c r="Y120" i="1"/>
  <c r="R180" i="1"/>
  <c r="Z180" i="1"/>
  <c r="Y180" i="1"/>
  <c r="R141" i="1"/>
  <c r="Z141" i="1"/>
  <c r="Y141" i="1"/>
  <c r="R119" i="1"/>
  <c r="R191" i="1"/>
  <c r="Z191" i="1"/>
  <c r="AD191" i="1" s="1"/>
  <c r="Y191" i="1"/>
  <c r="R179" i="1"/>
  <c r="R167" i="1"/>
  <c r="R139" i="1"/>
  <c r="Z139" i="1"/>
  <c r="Y139" i="1"/>
  <c r="R165" i="1"/>
  <c r="Z165" i="1"/>
  <c r="Y165" i="1"/>
  <c r="R146" i="1"/>
  <c r="R184" i="1"/>
  <c r="Z184" i="1"/>
  <c r="Y184" i="1"/>
  <c r="R151" i="1"/>
  <c r="Z151" i="1"/>
  <c r="Y151" i="1"/>
  <c r="R121" i="1"/>
  <c r="Z121" i="1"/>
  <c r="Y121" i="1"/>
  <c r="R171" i="1"/>
  <c r="Z171" i="1"/>
  <c r="AD171" i="1" s="1"/>
  <c r="Y171" i="1"/>
  <c r="AC171" i="1" s="1"/>
  <c r="R132" i="1"/>
  <c r="R192" i="1"/>
  <c r="R164" i="1"/>
  <c r="R153" i="1"/>
  <c r="Z153" i="1"/>
  <c r="Y153" i="1"/>
  <c r="R140" i="1"/>
  <c r="Z140" i="1"/>
  <c r="Y140" i="1"/>
  <c r="R128" i="1"/>
  <c r="Z128" i="1"/>
  <c r="Y128" i="1"/>
  <c r="R186" i="1"/>
  <c r="R178" i="1"/>
  <c r="Z178" i="1"/>
  <c r="Y178" i="1"/>
  <c r="R166" i="1"/>
  <c r="Z166" i="1"/>
  <c r="Y166" i="1"/>
  <c r="R152" i="1"/>
  <c r="AA119" i="1" l="1"/>
  <c r="AD165" i="1"/>
  <c r="AC165" i="1"/>
  <c r="AC178" i="1"/>
  <c r="AC191" i="1"/>
  <c r="AC158" i="1"/>
  <c r="AD132" i="1"/>
  <c r="AD178" i="1"/>
  <c r="AC184" i="1"/>
  <c r="AC126" i="1"/>
  <c r="AC119" i="1"/>
  <c r="AC145" i="1"/>
  <c r="AC113" i="1"/>
  <c r="AD119" i="1"/>
  <c r="AD145" i="1"/>
  <c r="AD113" i="1"/>
  <c r="AC132" i="1"/>
  <c r="AA152" i="1"/>
  <c r="AC152" i="1"/>
  <c r="AB184" i="1"/>
  <c r="AD184" i="1"/>
  <c r="AC139" i="1"/>
  <c r="AB152" i="1"/>
  <c r="AD152" i="1"/>
  <c r="AD139" i="1"/>
  <c r="AD126" i="1"/>
  <c r="AA184" i="1"/>
  <c r="T187" i="1"/>
  <c r="S187" i="1"/>
  <c r="T129" i="1"/>
  <c r="T161" i="1"/>
  <c r="S161" i="1"/>
  <c r="S122" i="1"/>
  <c r="S109" i="1"/>
  <c r="T109" i="1"/>
  <c r="S116" i="1"/>
  <c r="S142" i="1"/>
  <c r="T142" i="1"/>
  <c r="T135" i="1"/>
  <c r="S135" i="1"/>
  <c r="S155" i="1"/>
  <c r="T155" i="1"/>
  <c r="T168" i="1"/>
  <c r="S168" i="1"/>
  <c r="T122" i="1"/>
  <c r="AB113" i="1"/>
  <c r="S148" i="1"/>
  <c r="T148" i="1"/>
  <c r="T174" i="1"/>
  <c r="S129" i="1"/>
  <c r="S181" i="1"/>
  <c r="T181" i="1"/>
  <c r="T116" i="1"/>
  <c r="AB178" i="1"/>
  <c r="AA113" i="1"/>
  <c r="AB126" i="1"/>
  <c r="AB158" i="1"/>
  <c r="AA171" i="1"/>
  <c r="AA126" i="1"/>
  <c r="AB119" i="1"/>
  <c r="AA178" i="1"/>
  <c r="AB145" i="1"/>
  <c r="AB171" i="1"/>
  <c r="AA165" i="1"/>
  <c r="AB165" i="1"/>
  <c r="AA132" i="1"/>
  <c r="AA191" i="1"/>
  <c r="AB132" i="1"/>
  <c r="AA139" i="1"/>
  <c r="AB191" i="1"/>
  <c r="AB139" i="1"/>
  <c r="AA158" i="1"/>
  <c r="AA145" i="1"/>
</calcChain>
</file>

<file path=xl/sharedStrings.xml><?xml version="1.0" encoding="utf-8"?>
<sst xmlns="http://schemas.openxmlformats.org/spreadsheetml/2006/main" count="1926" uniqueCount="661">
  <si>
    <t>PM3</t>
  </si>
  <si>
    <t>PM2</t>
  </si>
  <si>
    <t>PM 1</t>
  </si>
  <si>
    <t>PM1</t>
  </si>
  <si>
    <t>PM CTRL</t>
  </si>
  <si>
    <t>M1 (mg)</t>
  </si>
  <si>
    <t>M2 (mg)</t>
  </si>
  <si>
    <t>M2-M1 (mg)</t>
  </si>
  <si>
    <t>Comments</t>
  </si>
  <si>
    <t>017 -Z00</t>
  </si>
  <si>
    <t>019-Z00</t>
  </si>
  <si>
    <t>020 -Z00</t>
  </si>
  <si>
    <t>021 -Z00</t>
  </si>
  <si>
    <t>022 -Z00</t>
  </si>
  <si>
    <t>023 -Z00</t>
  </si>
  <si>
    <t>024 -Z00</t>
  </si>
  <si>
    <t>025 -Z00</t>
  </si>
  <si>
    <t>026 -Z00</t>
  </si>
  <si>
    <t>027 -Z00</t>
  </si>
  <si>
    <t>028 -Z00</t>
  </si>
  <si>
    <t>029 -Z00</t>
  </si>
  <si>
    <t>A piece of filter paper was attached to the petridish</t>
  </si>
  <si>
    <t>Large particles can be seen in the filter paper</t>
  </si>
  <si>
    <t>A piece of filter paper is broken and seprated</t>
  </si>
  <si>
    <t>PM-CTRL</t>
  </si>
  <si>
    <t>PA-672</t>
  </si>
  <si>
    <t>TA-522</t>
  </si>
  <si>
    <t>TA-566</t>
  </si>
  <si>
    <t>PA-612</t>
  </si>
  <si>
    <t>018-Z00</t>
  </si>
  <si>
    <t>TA-549</t>
  </si>
  <si>
    <t>PA-634</t>
  </si>
  <si>
    <t>PA-589</t>
  </si>
  <si>
    <t>TA-565</t>
  </si>
  <si>
    <t>TA-543</t>
  </si>
  <si>
    <t>TR-80</t>
  </si>
  <si>
    <t>PA-583</t>
  </si>
  <si>
    <t>TA-567</t>
  </si>
  <si>
    <t>TA-557</t>
  </si>
  <si>
    <t>TA-511</t>
  </si>
  <si>
    <t>TA-520</t>
  </si>
  <si>
    <t>PA-608</t>
  </si>
  <si>
    <t>PA-675</t>
  </si>
  <si>
    <t>PA-603</t>
  </si>
  <si>
    <t>PA-586</t>
  </si>
  <si>
    <t>PA-592</t>
  </si>
  <si>
    <t>PA-610</t>
  </si>
  <si>
    <t>TA-562</t>
  </si>
  <si>
    <t>PA-600</t>
  </si>
  <si>
    <t>TA-518</t>
  </si>
  <si>
    <t>PA-605</t>
  </si>
  <si>
    <t>TA-523</t>
  </si>
  <si>
    <t>PA-574</t>
  </si>
  <si>
    <t>TA-554</t>
  </si>
  <si>
    <t>PA-593</t>
  </si>
  <si>
    <t>PA-669</t>
  </si>
  <si>
    <t>TA-550</t>
  </si>
  <si>
    <t>TA-539</t>
  </si>
  <si>
    <t>TA-541</t>
  </si>
  <si>
    <t>PA-632</t>
  </si>
  <si>
    <t>PA-695</t>
  </si>
  <si>
    <t>PA-643</t>
  </si>
  <si>
    <t>PA-568</t>
  </si>
  <si>
    <t>TA-501</t>
  </si>
  <si>
    <t>PA-604</t>
  </si>
  <si>
    <t>PA-590</t>
  </si>
  <si>
    <t>PA-598</t>
  </si>
  <si>
    <t>PA-620</t>
  </si>
  <si>
    <t>PA-611</t>
  </si>
  <si>
    <t>TA-563</t>
  </si>
  <si>
    <t>TA-  67</t>
  </si>
  <si>
    <t>Station No:</t>
  </si>
  <si>
    <t>Name of the Samples</t>
  </si>
  <si>
    <t>Filter paper slightly damaged on one side</t>
  </si>
  <si>
    <t>Filter paper damaged on one side</t>
  </si>
  <si>
    <t>Sample No:</t>
  </si>
  <si>
    <t>M3 (mg)</t>
  </si>
  <si>
    <t>M2-M3 (mg)</t>
  </si>
  <si>
    <t>PIF (%) ((M3-M1)/(M2-M1))*100</t>
  </si>
  <si>
    <t>M3-M1 (mg)</t>
  </si>
  <si>
    <t xml:space="preserve"> POF (%)[(M2-M3)/(M2-M1)]*100</t>
  </si>
  <si>
    <t>Average PIF (%)</t>
  </si>
  <si>
    <t>Average POF (%)</t>
  </si>
  <si>
    <t>Value 1</t>
  </si>
  <si>
    <t>Value 2</t>
  </si>
  <si>
    <t>Value 3</t>
  </si>
  <si>
    <t>Mean</t>
  </si>
  <si>
    <t>FOI-1</t>
  </si>
  <si>
    <t>PA-602</t>
  </si>
  <si>
    <t>FOI-2</t>
  </si>
  <si>
    <t>PA-633</t>
  </si>
  <si>
    <t>FOI-3</t>
  </si>
  <si>
    <t>TA-505</t>
  </si>
  <si>
    <t>PA-684</t>
  </si>
  <si>
    <t>PA-599</t>
  </si>
  <si>
    <t>Total SPM average (mg/l)</t>
  </si>
  <si>
    <t>TR-85</t>
  </si>
  <si>
    <t>TA-508</t>
  </si>
  <si>
    <t>TA-532</t>
  </si>
  <si>
    <t>PA-597</t>
  </si>
  <si>
    <t>PA-615</t>
  </si>
  <si>
    <t>TA-528</t>
  </si>
  <si>
    <t>PA-650</t>
  </si>
  <si>
    <t>TA-516</t>
  </si>
  <si>
    <t>TR-72</t>
  </si>
  <si>
    <t>PA-694</t>
  </si>
  <si>
    <t>TA-561</t>
  </si>
  <si>
    <t>PA-651</t>
  </si>
  <si>
    <t>TA-531</t>
  </si>
  <si>
    <t>TA-540</t>
  </si>
  <si>
    <t>TA-556</t>
  </si>
  <si>
    <t>TA-551</t>
  </si>
  <si>
    <t>PA-670</t>
  </si>
  <si>
    <t>TA-507</t>
  </si>
  <si>
    <t>PA-626</t>
  </si>
  <si>
    <t>T-252</t>
  </si>
  <si>
    <t>PA-573</t>
  </si>
  <si>
    <t>TR-78</t>
  </si>
  <si>
    <t>PA-644</t>
  </si>
  <si>
    <t>PA-606</t>
  </si>
  <si>
    <t>TA-547</t>
  </si>
  <si>
    <t>TA-537</t>
  </si>
  <si>
    <t>PA-691</t>
  </si>
  <si>
    <t>PA-649</t>
  </si>
  <si>
    <t>TA-509</t>
  </si>
  <si>
    <t>PA-614</t>
  </si>
  <si>
    <t>PA-667</t>
  </si>
  <si>
    <t>PA-624</t>
  </si>
  <si>
    <t>TA-564</t>
  </si>
  <si>
    <t>033 -Z00</t>
  </si>
  <si>
    <t>PM 2</t>
  </si>
  <si>
    <t>TR-285</t>
  </si>
  <si>
    <t>035 -Z00</t>
  </si>
  <si>
    <t>PM CNTRL</t>
  </si>
  <si>
    <t>PA-630</t>
  </si>
  <si>
    <t>PA-584</t>
  </si>
  <si>
    <t>039 -Z00</t>
  </si>
  <si>
    <t>TR-273</t>
  </si>
  <si>
    <t>041 -Z00</t>
  </si>
  <si>
    <t>TR-239</t>
  </si>
  <si>
    <t>TR-280</t>
  </si>
  <si>
    <t>042 -Z00</t>
  </si>
  <si>
    <t>TR-260</t>
  </si>
  <si>
    <t>TR-272</t>
  </si>
  <si>
    <t>PM 3</t>
  </si>
  <si>
    <t>TR-10</t>
  </si>
  <si>
    <t>043 -Z00</t>
  </si>
  <si>
    <t>TR-100</t>
  </si>
  <si>
    <t>TR-269</t>
  </si>
  <si>
    <t>044 -Z00</t>
  </si>
  <si>
    <t>045 -Z00</t>
  </si>
  <si>
    <t>TR-156</t>
  </si>
  <si>
    <t>TR-278</t>
  </si>
  <si>
    <t>TR-289</t>
  </si>
  <si>
    <t>046 -Z00</t>
  </si>
  <si>
    <t>TR-33</t>
  </si>
  <si>
    <t>TR-275</t>
  </si>
  <si>
    <t>TR-270</t>
  </si>
  <si>
    <t>047 -Z00</t>
  </si>
  <si>
    <t>TR-261</t>
  </si>
  <si>
    <t>TR-149</t>
  </si>
  <si>
    <t>TR-291</t>
  </si>
  <si>
    <t>048 -Z00</t>
  </si>
  <si>
    <t>TR-256</t>
  </si>
  <si>
    <t>TR-274</t>
  </si>
  <si>
    <t>TR-139</t>
  </si>
  <si>
    <t>049 -Z00</t>
  </si>
  <si>
    <t>TR-251</t>
  </si>
  <si>
    <t>TR-37</t>
  </si>
  <si>
    <t>TR-20</t>
  </si>
  <si>
    <t>TR-202</t>
  </si>
  <si>
    <t>051 -Z00</t>
  </si>
  <si>
    <t>TR-186</t>
  </si>
  <si>
    <t>TR-265</t>
  </si>
  <si>
    <t>TR-294</t>
  </si>
  <si>
    <t>052 -Z00</t>
  </si>
  <si>
    <t>TR-287</t>
  </si>
  <si>
    <t>TR-132</t>
  </si>
  <si>
    <t>TR-11</t>
  </si>
  <si>
    <t>053 -Z00</t>
  </si>
  <si>
    <t>TR-207</t>
  </si>
  <si>
    <t>TR-34</t>
  </si>
  <si>
    <t>TR-271</t>
  </si>
  <si>
    <t>TR-221</t>
  </si>
  <si>
    <t>054 -Z00</t>
  </si>
  <si>
    <t>TR-182</t>
  </si>
  <si>
    <t>TR-162</t>
  </si>
  <si>
    <t>TR-176</t>
  </si>
  <si>
    <t>FOI 1</t>
  </si>
  <si>
    <t>TR-238</t>
  </si>
  <si>
    <t>TR-23</t>
  </si>
  <si>
    <t>FOI 2</t>
  </si>
  <si>
    <t>FOI 3</t>
  </si>
  <si>
    <t>TR-115</t>
  </si>
  <si>
    <t>TR-267</t>
  </si>
  <si>
    <t>TR-277</t>
  </si>
  <si>
    <t>TR-266</t>
  </si>
  <si>
    <t>TR-160</t>
  </si>
  <si>
    <t>TR-18</t>
  </si>
  <si>
    <t>TR-231</t>
  </si>
  <si>
    <t>TR-32</t>
  </si>
  <si>
    <t>TR-04</t>
  </si>
  <si>
    <t>TR-282</t>
  </si>
  <si>
    <t>TR-43</t>
  </si>
  <si>
    <t>TR-19</t>
  </si>
  <si>
    <t>TR-155</t>
  </si>
  <si>
    <t>TR-36</t>
  </si>
  <si>
    <t>TR-107</t>
  </si>
  <si>
    <t>TR-225</t>
  </si>
  <si>
    <t>FOI CNTRL</t>
  </si>
  <si>
    <t>TR-246</t>
  </si>
  <si>
    <t>TR-45</t>
  </si>
  <si>
    <t>TR-300 B</t>
  </si>
  <si>
    <t>TR-179</t>
  </si>
  <si>
    <t>TR-230</t>
  </si>
  <si>
    <t>TR-296</t>
  </si>
  <si>
    <t>TR-196</t>
  </si>
  <si>
    <t>TR-129</t>
  </si>
  <si>
    <t>TR-28</t>
  </si>
  <si>
    <t>TR-290</t>
  </si>
  <si>
    <t>TR-58</t>
  </si>
  <si>
    <t>TR-249</t>
  </si>
  <si>
    <t>001-Z00</t>
  </si>
  <si>
    <t>002-Z00</t>
  </si>
  <si>
    <t>003-Z00</t>
  </si>
  <si>
    <t>004-Z00</t>
  </si>
  <si>
    <t>005-Z00</t>
  </si>
  <si>
    <t>006-Z00</t>
  </si>
  <si>
    <t>007-Z00</t>
  </si>
  <si>
    <t>008-Z00</t>
  </si>
  <si>
    <t>009-Z00</t>
  </si>
  <si>
    <t>010-Z00</t>
  </si>
  <si>
    <t>011-Z00</t>
  </si>
  <si>
    <t>012-Z00</t>
  </si>
  <si>
    <t>013-Z00</t>
  </si>
  <si>
    <t>014-Z00</t>
  </si>
  <si>
    <t>015-Z00</t>
  </si>
  <si>
    <t>016-Z00</t>
  </si>
  <si>
    <t xml:space="preserve">Lorient </t>
  </si>
  <si>
    <t xml:space="preserve">SERVICE SITE </t>
  </si>
  <si>
    <t>Roscoff. Dossen</t>
  </si>
  <si>
    <t xml:space="preserve"> SERVICE SITE </t>
  </si>
  <si>
    <t>Roscoff Basse Plate</t>
  </si>
  <si>
    <t>SERVICE SITE</t>
  </si>
  <si>
    <t xml:space="preserve"> Roscoff Figuier</t>
  </si>
  <si>
    <t>Roscoff Pierre noire</t>
  </si>
  <si>
    <t>Roscoff Offshore</t>
  </si>
  <si>
    <t>Baie de Veys</t>
  </si>
  <si>
    <t>Le Havre Middle</t>
  </si>
  <si>
    <t>Le Havre shore</t>
  </si>
  <si>
    <t>Le Havre offshore</t>
  </si>
  <si>
    <t>Oostende</t>
  </si>
  <si>
    <t>Knocke offshore</t>
  </si>
  <si>
    <t>Rotterdam offshore</t>
  </si>
  <si>
    <t>Rotterdam shore</t>
  </si>
  <si>
    <t>Spiekeroog</t>
  </si>
  <si>
    <t>Sylt North</t>
  </si>
  <si>
    <t>Blavand offshore</t>
  </si>
  <si>
    <t>Blavand middle</t>
  </si>
  <si>
    <t>Blavand shore</t>
  </si>
  <si>
    <t>Tversted</t>
  </si>
  <si>
    <t>Voersa</t>
  </si>
  <si>
    <t>Aarhus offshore</t>
  </si>
  <si>
    <t>Aarhus shore</t>
  </si>
  <si>
    <t>Samso</t>
  </si>
  <si>
    <t>Odense</t>
  </si>
  <si>
    <t>Verjo</t>
  </si>
  <si>
    <t>Rodvig</t>
  </si>
  <si>
    <t>Copenhagen</t>
  </si>
  <si>
    <t>Sopot offshore</t>
  </si>
  <si>
    <t>Sopot Vistule River</t>
  </si>
  <si>
    <t>Riga estuary</t>
  </si>
  <si>
    <t>Matsalu</t>
  </si>
  <si>
    <t>Tallin time series</t>
  </si>
  <si>
    <t>Tallin Middle</t>
  </si>
  <si>
    <t>Tallin shore</t>
  </si>
  <si>
    <t>Tallin offshore</t>
  </si>
  <si>
    <t>Hanko</t>
  </si>
  <si>
    <t>Tuuvala Offshore</t>
  </si>
  <si>
    <t>Tuuvala Middle</t>
  </si>
  <si>
    <t>Tuuvala Shore</t>
  </si>
  <si>
    <t>Trosa</t>
  </si>
  <si>
    <t>Asko</t>
  </si>
  <si>
    <t>Sandviken offhore</t>
  </si>
  <si>
    <t>Sandviken shore</t>
  </si>
  <si>
    <t>PA-692</t>
  </si>
  <si>
    <t>PA-676</t>
  </si>
  <si>
    <t>PA-576</t>
  </si>
  <si>
    <t>TR-57</t>
  </si>
  <si>
    <t>PA-682</t>
  </si>
  <si>
    <t>TR-84</t>
  </si>
  <si>
    <t>TR-64</t>
  </si>
  <si>
    <t>TR-63</t>
  </si>
  <si>
    <t>TR-81</t>
  </si>
  <si>
    <t>PA-673</t>
  </si>
  <si>
    <t>TR-88</t>
  </si>
  <si>
    <t>TR-89</t>
  </si>
  <si>
    <t>PA-679</t>
  </si>
  <si>
    <t>PA-653</t>
  </si>
  <si>
    <t>TR-73</t>
  </si>
  <si>
    <t>TR-98</t>
  </si>
  <si>
    <t>TR-68</t>
  </si>
  <si>
    <t>PA-631</t>
  </si>
  <si>
    <t>PA-693</t>
  </si>
  <si>
    <t>TR-61</t>
  </si>
  <si>
    <t>PA-689</t>
  </si>
  <si>
    <t>TR-69</t>
  </si>
  <si>
    <t>TR-83</t>
  </si>
  <si>
    <t>TR-51</t>
  </si>
  <si>
    <t>PA-664</t>
  </si>
  <si>
    <t>TR-82</t>
  </si>
  <si>
    <t>PA-658</t>
  </si>
  <si>
    <t>TR-87</t>
  </si>
  <si>
    <t>PA-678</t>
  </si>
  <si>
    <t>PA-660</t>
  </si>
  <si>
    <t>TR-75</t>
  </si>
  <si>
    <t>PA-661</t>
  </si>
  <si>
    <t>TR-53</t>
  </si>
  <si>
    <t>PA-696</t>
  </si>
  <si>
    <t>TA-504</t>
  </si>
  <si>
    <t>PA-677</t>
  </si>
  <si>
    <t>PA-686</t>
  </si>
  <si>
    <t>TA-524</t>
  </si>
  <si>
    <t>PA-595</t>
  </si>
  <si>
    <t>PA-687</t>
  </si>
  <si>
    <t>TR-71</t>
  </si>
  <si>
    <t>PA-685</t>
  </si>
  <si>
    <t>TA-536</t>
  </si>
  <si>
    <t>PA-591</t>
  </si>
  <si>
    <t>PA-570</t>
  </si>
  <si>
    <t>TR-56</t>
  </si>
  <si>
    <t>PA-607</t>
  </si>
  <si>
    <t>PA-654</t>
  </si>
  <si>
    <t>TA-513</t>
  </si>
  <si>
    <t>PA-639</t>
  </si>
  <si>
    <t>TR-90</t>
  </si>
  <si>
    <t>PA-659</t>
  </si>
  <si>
    <t>PA-652</t>
  </si>
  <si>
    <t>PA-645</t>
  </si>
  <si>
    <t>PA-662</t>
  </si>
  <si>
    <t>TA-62</t>
  </si>
  <si>
    <t>PA-697</t>
  </si>
  <si>
    <t>TA-514</t>
  </si>
  <si>
    <t>TR-79</t>
  </si>
  <si>
    <t>TR-94</t>
  </si>
  <si>
    <t>PA-647</t>
  </si>
  <si>
    <t>TR-91</t>
  </si>
  <si>
    <t>PA-580</t>
  </si>
  <si>
    <t>PA-666</t>
  </si>
  <si>
    <t>TA-503</t>
  </si>
  <si>
    <t>PA-668</t>
  </si>
  <si>
    <t>PA-572</t>
  </si>
  <si>
    <t>PA-648</t>
  </si>
  <si>
    <t>TA-512</t>
  </si>
  <si>
    <t>PA-582</t>
  </si>
  <si>
    <t>PA-656</t>
  </si>
  <si>
    <t>TA-555</t>
  </si>
  <si>
    <t>PA-616</t>
  </si>
  <si>
    <t>PA-674</t>
  </si>
  <si>
    <t>PA-646</t>
  </si>
  <si>
    <t>TR-55</t>
  </si>
  <si>
    <t>TR-54</t>
  </si>
  <si>
    <t>PA-636</t>
  </si>
  <si>
    <t>PA-655</t>
  </si>
  <si>
    <t>PA-588</t>
  </si>
  <si>
    <t>PA-640</t>
  </si>
  <si>
    <t>TR-86</t>
  </si>
  <si>
    <t>TR-70</t>
  </si>
  <si>
    <t>PA-688</t>
  </si>
  <si>
    <t>TA-5325</t>
  </si>
  <si>
    <t>TA-506</t>
  </si>
  <si>
    <t>PA-641</t>
  </si>
  <si>
    <t>TR-60</t>
  </si>
  <si>
    <t>PA-665</t>
  </si>
  <si>
    <t>PA-683</t>
  </si>
  <si>
    <t>PA-627</t>
  </si>
  <si>
    <t>PA-680</t>
  </si>
  <si>
    <t>TA-510</t>
  </si>
  <si>
    <t>PA-657</t>
  </si>
  <si>
    <t>PA-628</t>
  </si>
  <si>
    <t>TR-66</t>
  </si>
  <si>
    <t>PA-638</t>
  </si>
  <si>
    <t>PA-579</t>
  </si>
  <si>
    <t>PA-681</t>
  </si>
  <si>
    <t>TA-529</t>
  </si>
  <si>
    <t>PA-623</t>
  </si>
  <si>
    <t>PA-575</t>
  </si>
  <si>
    <t>Complete data</t>
  </si>
  <si>
    <t xml:space="preserve">Note </t>
  </si>
  <si>
    <t>Sheet 2</t>
  </si>
  <si>
    <t xml:space="preserve">                      *</t>
  </si>
  <si>
    <t xml:space="preserve"> </t>
  </si>
  <si>
    <t>TA544</t>
  </si>
  <si>
    <t>030 -Z00</t>
  </si>
  <si>
    <t>031 -Z00</t>
  </si>
  <si>
    <t>032 -Z00</t>
  </si>
  <si>
    <t>034 -Z00</t>
  </si>
  <si>
    <t>036 -Z00</t>
  </si>
  <si>
    <t>037 -Z00</t>
  </si>
  <si>
    <t>038 -Z00</t>
  </si>
  <si>
    <t>040 -Z00</t>
  </si>
  <si>
    <t>TA-542</t>
  </si>
  <si>
    <t>PA-635</t>
  </si>
  <si>
    <t>PA-601</t>
  </si>
  <si>
    <t>PA-594</t>
  </si>
  <si>
    <t>PA-629</t>
  </si>
  <si>
    <t>TA-517</t>
  </si>
  <si>
    <t>Lubeck</t>
  </si>
  <si>
    <t>Rostock shore</t>
  </si>
  <si>
    <t>PA-671</t>
  </si>
  <si>
    <t>PA-618</t>
  </si>
  <si>
    <t>TA-560</t>
  </si>
  <si>
    <t>PA-637</t>
  </si>
  <si>
    <t>TA-526</t>
  </si>
  <si>
    <t>TA-527</t>
  </si>
  <si>
    <t>PA-571</t>
  </si>
  <si>
    <t>Rosctock offshore</t>
  </si>
  <si>
    <t>TA-552</t>
  </si>
  <si>
    <t>PA-581</t>
  </si>
  <si>
    <t>PA-609</t>
  </si>
  <si>
    <t>PA-613</t>
  </si>
  <si>
    <t>PA-621</t>
  </si>
  <si>
    <t>TA-65</t>
  </si>
  <si>
    <t>PA-585</t>
  </si>
  <si>
    <t>TR-59</t>
  </si>
  <si>
    <t>PA-617</t>
  </si>
  <si>
    <t>PA-622</t>
  </si>
  <si>
    <t>TA-519</t>
  </si>
  <si>
    <t>PA-619</t>
  </si>
  <si>
    <t>TA-558</t>
  </si>
  <si>
    <t>PA-569</t>
  </si>
  <si>
    <t>PA-577</t>
  </si>
  <si>
    <t>TR-76</t>
  </si>
  <si>
    <t>TA-545</t>
  </si>
  <si>
    <t>PA-625</t>
  </si>
  <si>
    <t>Sopot shore</t>
  </si>
  <si>
    <t>Sopot middle</t>
  </si>
  <si>
    <t>PA-587</t>
  </si>
  <si>
    <t>PA-578</t>
  </si>
  <si>
    <t>PA-663</t>
  </si>
  <si>
    <t>TR-74</t>
  </si>
  <si>
    <t>TA-553</t>
  </si>
  <si>
    <t>TA-548</t>
  </si>
  <si>
    <t>TA-521</t>
  </si>
  <si>
    <t>TA-515</t>
  </si>
  <si>
    <t>TA-530</t>
  </si>
  <si>
    <t>PA-690</t>
  </si>
  <si>
    <t>TA-546</t>
  </si>
  <si>
    <t>PA-642</t>
  </si>
  <si>
    <t>TR-154</t>
  </si>
  <si>
    <t>TA-538</t>
  </si>
  <si>
    <t>Riga Offshore</t>
  </si>
  <si>
    <t>Riga middle</t>
  </si>
  <si>
    <t>TR-123</t>
  </si>
  <si>
    <t>TR-263</t>
  </si>
  <si>
    <t>TR-24</t>
  </si>
  <si>
    <t>TR-116</t>
  </si>
  <si>
    <t>Riga Pristine Lilaste</t>
  </si>
  <si>
    <t>TR-127</t>
  </si>
  <si>
    <t>TR-279</t>
  </si>
  <si>
    <t>TR-143</t>
  </si>
  <si>
    <t>TR-124</t>
  </si>
  <si>
    <t>TR-06</t>
  </si>
  <si>
    <t>TR-134</t>
  </si>
  <si>
    <t>TR-171</t>
  </si>
  <si>
    <t>TR-297</t>
  </si>
  <si>
    <t>TR-206</t>
  </si>
  <si>
    <t>TR-110</t>
  </si>
  <si>
    <t>TR-175</t>
  </si>
  <si>
    <t>TR-164</t>
  </si>
  <si>
    <t>TR-121</t>
  </si>
  <si>
    <t>TR-39</t>
  </si>
  <si>
    <t>TR-222</t>
  </si>
  <si>
    <t>TR-219</t>
  </si>
  <si>
    <t>TR-257</t>
  </si>
  <si>
    <t>TR-286</t>
  </si>
  <si>
    <t>Turbidity (FNU)</t>
  </si>
  <si>
    <t>STDEV PIF (%)</t>
  </si>
  <si>
    <t>STDEV  POF (%)</t>
  </si>
  <si>
    <t>Stockholm downtown</t>
  </si>
  <si>
    <t>050 -Z00</t>
  </si>
  <si>
    <t>TR-119</t>
  </si>
  <si>
    <t>TR-229</t>
  </si>
  <si>
    <t>TR-227</t>
  </si>
  <si>
    <t>TR-151</t>
  </si>
  <si>
    <t>TR-233</t>
  </si>
  <si>
    <t>TR-213</t>
  </si>
  <si>
    <t xml:space="preserve">Turbidity (STDEVA) </t>
  </si>
  <si>
    <t>SPM (STDEVA)</t>
  </si>
  <si>
    <t>TR-236</t>
  </si>
  <si>
    <t>TR-120</t>
  </si>
  <si>
    <t>TR-241</t>
  </si>
  <si>
    <t>TR-29</t>
  </si>
  <si>
    <t>TR-145</t>
  </si>
  <si>
    <t>TR-03</t>
  </si>
  <si>
    <t>TR-264</t>
  </si>
  <si>
    <t>TR-136</t>
  </si>
  <si>
    <t>TR-169</t>
  </si>
  <si>
    <t>TR-35</t>
  </si>
  <si>
    <t>Data after quality control</t>
  </si>
  <si>
    <t>Sheet 3</t>
  </si>
  <si>
    <t>Sheet 3 comprises the entire dataset.</t>
  </si>
  <si>
    <t>The samples removed after quality control are indicated by the highlighted columns in orange shade.</t>
  </si>
  <si>
    <r>
      <t xml:space="preserve"> </t>
    </r>
    <r>
      <rPr>
        <b/>
        <sz val="11"/>
        <color theme="8" tint="-0.249977111117893"/>
        <rFont val="Calibri"/>
        <family val="2"/>
        <scheme val="minor"/>
      </rPr>
      <t>Abbrevations used :</t>
    </r>
    <r>
      <rPr>
        <sz val="11"/>
        <color theme="1"/>
        <rFont val="Calibri"/>
        <family val="2"/>
        <scheme val="minor"/>
      </rPr>
      <t xml:space="preserve"> 1) M1 - mass of the filter paper; 2) M2 - mass of the filter paper after filtration; 3) M3 - mass of the inorganic particle; 4) (M2-M3) - mass of total organic particles; 5) PIF (%) particulate inorganic fraction; 6) POF (%) particulate organic fraction.</t>
    </r>
  </si>
  <si>
    <t>a)</t>
  </si>
  <si>
    <t>Sheet 4</t>
  </si>
  <si>
    <t>Volume filtered (ml)</t>
  </si>
  <si>
    <t>Surface SAL from TSG in ULab</t>
  </si>
  <si>
    <t>Surface TEMP in °C from TSG in Ulab</t>
  </si>
  <si>
    <t>Fluorescence in µgL from Fluoroprobe in ULab</t>
  </si>
  <si>
    <t>Bathymetry in meters</t>
  </si>
  <si>
    <t>34.08</t>
  </si>
  <si>
    <t>11.43</t>
  </si>
  <si>
    <t>34.77</t>
  </si>
  <si>
    <t>11.46</t>
  </si>
  <si>
    <t>26.13</t>
  </si>
  <si>
    <t>12.070</t>
  </si>
  <si>
    <t>34.62</t>
  </si>
  <si>
    <t>11.70</t>
  </si>
  <si>
    <t>10.17</t>
  </si>
  <si>
    <t>32.42</t>
  </si>
  <si>
    <t>10.44</t>
  </si>
  <si>
    <t>32.64</t>
  </si>
  <si>
    <t>10.40</t>
  </si>
  <si>
    <t>34.91</t>
  </si>
  <si>
    <t>10.14</t>
  </si>
  <si>
    <t>30.99</t>
  </si>
  <si>
    <t>9.98</t>
  </si>
  <si>
    <t>34.47</t>
  </si>
  <si>
    <t>10.22</t>
  </si>
  <si>
    <t>33.96</t>
  </si>
  <si>
    <t>35.15</t>
  </si>
  <si>
    <t>33.57</t>
  </si>
  <si>
    <t>9.88</t>
  </si>
  <si>
    <t>34.30</t>
  </si>
  <si>
    <t>9.47</t>
  </si>
  <si>
    <t>21.72</t>
  </si>
  <si>
    <t>31.63</t>
  </si>
  <si>
    <t>10.36</t>
  </si>
  <si>
    <t>11.49</t>
  </si>
  <si>
    <t>31.65</t>
  </si>
  <si>
    <t>10.77</t>
  </si>
  <si>
    <t>6.61</t>
  </si>
  <si>
    <t>31.62</t>
  </si>
  <si>
    <t>9.65</t>
  </si>
  <si>
    <t>10.38</t>
  </si>
  <si>
    <t>10.52</t>
  </si>
  <si>
    <t>9.67</t>
  </si>
  <si>
    <t>33.37</t>
  </si>
  <si>
    <t>10.51</t>
  </si>
  <si>
    <t>6.090</t>
  </si>
  <si>
    <t>22.36</t>
  </si>
  <si>
    <t>10.53</t>
  </si>
  <si>
    <t>5.26</t>
  </si>
  <si>
    <t>18.57</t>
  </si>
  <si>
    <t>10.93</t>
  </si>
  <si>
    <t>5.98</t>
  </si>
  <si>
    <t>19.68</t>
  </si>
  <si>
    <t>12.62</t>
  </si>
  <si>
    <t>5.030</t>
  </si>
  <si>
    <t>15.59</t>
  </si>
  <si>
    <t>12.51</t>
  </si>
  <si>
    <t>6.83</t>
  </si>
  <si>
    <t>15.68</t>
  </si>
  <si>
    <t>11.88</t>
  </si>
  <si>
    <t>7.53</t>
  </si>
  <si>
    <t>13.34</t>
  </si>
  <si>
    <t>13.15</t>
  </si>
  <si>
    <t>5.91</t>
  </si>
  <si>
    <t>8.19</t>
  </si>
  <si>
    <t>12.68</t>
  </si>
  <si>
    <t>5.14</t>
  </si>
  <si>
    <t>16.19</t>
  </si>
  <si>
    <t>13.19</t>
  </si>
  <si>
    <t>5.110</t>
  </si>
  <si>
    <t>11.72</t>
  </si>
  <si>
    <t>17.060</t>
  </si>
  <si>
    <t>2.58</t>
  </si>
  <si>
    <t>10.47</t>
  </si>
  <si>
    <t>18.100</t>
  </si>
  <si>
    <t>2.82</t>
  </si>
  <si>
    <t>9.39</t>
  </si>
  <si>
    <t>17.71</t>
  </si>
  <si>
    <t>2.23</t>
  </si>
  <si>
    <t>7.44</t>
  </si>
  <si>
    <t>13.14</t>
  </si>
  <si>
    <t>2.29</t>
  </si>
  <si>
    <t>6.14</t>
  </si>
  <si>
    <t>18.120</t>
  </si>
  <si>
    <t>13.33</t>
  </si>
  <si>
    <t>5.19</t>
  </si>
  <si>
    <t>15.97</t>
  </si>
  <si>
    <t>11.95</t>
  </si>
  <si>
    <t>7.25</t>
  </si>
  <si>
    <t>12.30</t>
  </si>
  <si>
    <t>17.27</t>
  </si>
  <si>
    <t>6.75</t>
  </si>
  <si>
    <t>17.24</t>
  </si>
  <si>
    <t>9.31</t>
  </si>
  <si>
    <t>5.49</t>
  </si>
  <si>
    <t>18.21</t>
  </si>
  <si>
    <t>14.73</t>
  </si>
  <si>
    <t>4.22</t>
  </si>
  <si>
    <t>18.46</t>
  </si>
  <si>
    <t>11.030</t>
  </si>
  <si>
    <t>4.90</t>
  </si>
  <si>
    <t>18.85</t>
  </si>
  <si>
    <t>9.32</t>
  </si>
  <si>
    <t>6.37</t>
  </si>
  <si>
    <t>18.66</t>
  </si>
  <si>
    <t>4.72</t>
  </si>
  <si>
    <t>5.72</t>
  </si>
  <si>
    <t>15.18</t>
  </si>
  <si>
    <t>5.76</t>
  </si>
  <si>
    <t>16.65</t>
  </si>
  <si>
    <t>13.25</t>
  </si>
  <si>
    <t>5.85</t>
  </si>
  <si>
    <t>17.82</t>
  </si>
  <si>
    <t>12.050</t>
  </si>
  <si>
    <t>18.44</t>
  </si>
  <si>
    <t>12.63</t>
  </si>
  <si>
    <t>6.17</t>
  </si>
  <si>
    <t>13.66</t>
  </si>
  <si>
    <t>4.29</t>
  </si>
  <si>
    <t>6.31</t>
  </si>
  <si>
    <t>18.24</t>
  </si>
  <si>
    <t>9.24</t>
  </si>
  <si>
    <t>6.110</t>
  </si>
  <si>
    <t>18.94</t>
  </si>
  <si>
    <t>18.060</t>
  </si>
  <si>
    <t>6.020</t>
  </si>
  <si>
    <t>19.75</t>
  </si>
  <si>
    <t>14.63</t>
  </si>
  <si>
    <t>4.070</t>
  </si>
  <si>
    <t>14.30</t>
  </si>
  <si>
    <t>9.87</t>
  </si>
  <si>
    <t>6.20</t>
  </si>
  <si>
    <t>18.27</t>
  </si>
  <si>
    <t>8.85</t>
  </si>
  <si>
    <t>6.43</t>
  </si>
  <si>
    <t>12.60</t>
  </si>
  <si>
    <t>3.010</t>
  </si>
  <si>
    <t>28.28</t>
  </si>
  <si>
    <t>16.66</t>
  </si>
  <si>
    <t>2.46</t>
  </si>
  <si>
    <t>19.92</t>
  </si>
  <si>
    <t>17.74</t>
  </si>
  <si>
    <t>6.050</t>
  </si>
  <si>
    <t>STDEV PIF &amp; POF (%)</t>
  </si>
  <si>
    <t>TARA EUROPA-2023 - SPM &amp; FOI samples results (Stations 001-054)</t>
  </si>
  <si>
    <t>SPM average (g/m3)</t>
  </si>
  <si>
    <t xml:space="preserve">For each station, the FOI data set  is in  blue colourand PM is in black colour.  </t>
  </si>
  <si>
    <t>Linear relationship graph for SPM &amp; Turbidity; a)  Established using the quality control average dataset of SPM.</t>
  </si>
  <si>
    <t xml:space="preserve">                               TARA EUROPA-2023 - SPM &amp; FOI samples results (Stations 001-054)</t>
  </si>
  <si>
    <r>
      <t>SPM (g/m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</si>
  <si>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The mean and standard deviations of SPM, PIF, and POF.</t>
  </si>
  <si>
    <t>Linear relationship graph for SPM &amp; Turbidity.</t>
  </si>
  <si>
    <t>Average SPM, PIF, POF Results.</t>
  </si>
  <si>
    <t>Station Name</t>
  </si>
  <si>
    <r>
      <t>SPM average (g/m</t>
    </r>
    <r>
      <rPr>
        <vertAlign val="superscript"/>
        <sz val="12"/>
        <color rgb="FF204F7A"/>
        <rFont val="Calibri"/>
        <family val="2"/>
        <scheme val="minor"/>
      </rPr>
      <t>3</t>
    </r>
    <r>
      <rPr>
        <sz val="12"/>
        <color rgb="FF204F7A"/>
        <rFont val="Calibri"/>
        <family val="2"/>
        <scheme val="minor"/>
      </rPr>
      <t>)</t>
    </r>
  </si>
  <si>
    <t>Linear relationship graph for SPM &amp; Turbidity;   a) obtained  from the average SPM dataset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</si>
</sst>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4"/>
      <name val="Calibri Light"/>
      <family val="2"/>
      <scheme val="major"/>
    </font>
    <font>
      <b/>
      <sz val="16"/>
      <color theme="4"/>
      <name val="Calibri Light"/>
      <family val="2"/>
      <scheme val="major"/>
    </font>
    <font>
      <sz val="11"/>
      <color theme="9" tint="0.7999816888943144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4"/>
      <color theme="8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204F7A"/>
      <name val="Calibri"/>
      <family val="2"/>
      <scheme val="minor"/>
    </font>
    <font>
      <sz val="12"/>
      <color rgb="FF204F7A"/>
      <name val="Calibri"/>
      <family val="2"/>
      <scheme val="minor"/>
    </font>
    <font>
      <vertAlign val="superscript"/>
      <sz val="12"/>
      <color rgb="FF204F7A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7F1F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/>
      <diagonal/>
    </border>
    <border>
      <left/>
      <right style="thin">
        <color theme="4"/>
      </right>
      <top style="medium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9">
    <xf numFmtId="0" fontId="0" fillId="0" borderId="0"/>
    <xf numFmtId="0" fontId="7" fillId="0" borderId="0"/>
    <xf numFmtId="0" fontId="19" fillId="9" borderId="11"/>
    <xf numFmtId="0" fontId="8" fillId="0" borderId="0"/>
    <xf numFmtId="0" fontId="9" fillId="3" borderId="0"/>
    <xf numFmtId="0" fontId="9" fillId="4" borderId="0"/>
    <xf numFmtId="0" fontId="8" fillId="5" borderId="0"/>
    <xf numFmtId="0" fontId="10" fillId="6" borderId="0"/>
    <xf numFmtId="0" fontId="11" fillId="7" borderId="0"/>
    <xf numFmtId="0" fontId="12" fillId="0" borderId="0"/>
    <xf numFmtId="0" fontId="13" fillId="8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9" borderId="0"/>
    <xf numFmtId="0" fontId="7" fillId="0" borderId="0"/>
    <xf numFmtId="0" fontId="7" fillId="0" borderId="0"/>
    <xf numFmtId="0" fontId="10" fillId="0" borderId="0"/>
  </cellStyleXfs>
  <cellXfs count="1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3" xfId="0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0" xfId="0" applyFont="1"/>
    <xf numFmtId="0" fontId="6" fillId="0" borderId="3" xfId="0" applyFont="1" applyBorder="1"/>
    <xf numFmtId="0" fontId="6" fillId="0" borderId="1" xfId="0" applyFont="1" applyBorder="1"/>
    <xf numFmtId="2" fontId="1" fillId="0" borderId="3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10" borderId="0" xfId="0" applyNumberForma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4" fillId="10" borderId="0" xfId="0" applyFont="1" applyFill="1"/>
    <xf numFmtId="0" fontId="0" fillId="10" borderId="0" xfId="0" applyFill="1"/>
    <xf numFmtId="2" fontId="6" fillId="10" borderId="0" xfId="0" applyNumberFormat="1" applyFont="1" applyFill="1" applyAlignment="1">
      <alignment horizontal="center"/>
    </xf>
    <xf numFmtId="2" fontId="6" fillId="10" borderId="0" xfId="0" applyNumberFormat="1" applyFont="1" applyFill="1"/>
    <xf numFmtId="2" fontId="1" fillId="10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5" fillId="10" borderId="0" xfId="0" applyNumberFormat="1" applyFont="1" applyFill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0" xfId="0" applyNumberFormat="1" applyFont="1"/>
    <xf numFmtId="2" fontId="6" fillId="0" borderId="1" xfId="0" applyNumberFormat="1" applyFont="1" applyBorder="1"/>
    <xf numFmtId="2" fontId="0" fillId="2" borderId="0" xfId="0" applyNumberFormat="1" applyFill="1" applyAlignment="1">
      <alignment horizontal="center"/>
    </xf>
    <xf numFmtId="0" fontId="0" fillId="0" borderId="6" xfId="0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2" fontId="6" fillId="0" borderId="10" xfId="0" applyNumberFormat="1" applyFont="1" applyBorder="1" applyAlignment="1">
      <alignment horizontal="center"/>
    </xf>
    <xf numFmtId="2" fontId="0" fillId="10" borderId="0" xfId="0" applyNumberFormat="1" applyFill="1"/>
    <xf numFmtId="0" fontId="20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10" borderId="0" xfId="0" applyFont="1" applyFill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2" fontId="22" fillId="0" borderId="0" xfId="0" applyNumberFormat="1" applyFont="1" applyAlignment="1">
      <alignment horizontal="center"/>
    </xf>
    <xf numFmtId="0" fontId="0" fillId="0" borderId="5" xfId="0" applyBorder="1"/>
    <xf numFmtId="2" fontId="22" fillId="10" borderId="0" xfId="0" applyNumberFormat="1" applyFont="1" applyFill="1" applyAlignment="1">
      <alignment horizontal="center"/>
    </xf>
    <xf numFmtId="2" fontId="23" fillId="0" borderId="0" xfId="0" applyNumberFormat="1" applyFont="1"/>
    <xf numFmtId="2" fontId="23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6" fillId="2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6" fillId="10" borderId="0" xfId="0" applyFont="1" applyFill="1"/>
    <xf numFmtId="2" fontId="0" fillId="10" borderId="0" xfId="0" applyNumberFormat="1" applyFill="1" applyAlignment="1">
      <alignment horizontal="center" wrapText="1"/>
    </xf>
    <xf numFmtId="2" fontId="2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12" xfId="0" applyBorder="1"/>
    <xf numFmtId="0" fontId="0" fillId="10" borderId="4" xfId="0" applyFill="1" applyBorder="1" applyAlignment="1">
      <alignment horizontal="center"/>
    </xf>
    <xf numFmtId="0" fontId="24" fillId="0" borderId="0" xfId="0" applyFont="1"/>
    <xf numFmtId="2" fontId="6" fillId="10" borderId="3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2" xfId="0" applyFont="1" applyBorder="1"/>
    <xf numFmtId="2" fontId="0" fillId="0" borderId="4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3" fillId="0" borderId="1" xfId="0" applyNumberFormat="1" applyFont="1" applyBorder="1"/>
    <xf numFmtId="0" fontId="27" fillId="0" borderId="1" xfId="0" applyFont="1" applyBorder="1" applyAlignment="1">
      <alignment horizontal="center"/>
    </xf>
    <xf numFmtId="2" fontId="27" fillId="0" borderId="6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12" xfId="0" applyNumberFormat="1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</cellXfs>
  <cellStyles count="1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rmal" xfId="0" builtinId="0"/>
    <cellStyle name="Normal 2" xfId="1" xr:uid="{00000000-0005-0000-0000-00003C000000}"/>
    <cellStyle name="Note 2" xfId="2" xr:uid="{00000000-0005-0000-0000-00003D000000}"/>
    <cellStyle name="Status" xfId="16" xr:uid="{00000000-0005-0000-0000-00000F000000}"/>
    <cellStyle name="Text" xfId="17" xr:uid="{00000000-0005-0000-0000-000010000000}"/>
    <cellStyle name="Warning" xfId="18" xr:uid="{00000000-0005-0000-0000-000011000000}"/>
  </cellStyles>
  <dxfs count="0"/>
  <tableStyles count="0" defaultTableStyle="TableStyleMedium2" defaultPivotStyle="PivotStyleLight16"/>
  <colors>
    <mruColors>
      <color rgb="FF0432FF"/>
      <color rgb="FF204F7A"/>
      <color rgb="FF286398"/>
      <color rgb="FFE7F1F9"/>
      <color rgb="FFDDEEFF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92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b="1">
                <a:solidFill>
                  <a:srgbClr val="0432FF"/>
                </a:solidFill>
              </a:rPr>
              <a:t>Correlation between  Turbidity and  SPM concentration </a:t>
            </a:r>
          </a:p>
        </c:rich>
      </c:tx>
      <c:layout>
        <c:manualLayout>
          <c:xMode val="edge"/>
          <c:yMode val="edge"/>
          <c:x val="0.13412467191601049"/>
          <c:y val="2.6793978335361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92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786115485564304"/>
          <c:y val="0.12318892477766857"/>
          <c:w val="0.81058910761154856"/>
          <c:h val="0.7001351181287391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7138597290601522E-2"/>
                  <c:y val="0.2103273514795203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fr-FR" sz="1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 = 1,3329x - 0,2399</a:t>
                    </a:r>
                    <a:br>
                      <a:rPr lang="en-US"/>
                    </a:br>
                    <a:r>
                      <a:rPr lang="en-US"/>
                      <a:t>R² = 0,9336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fr-FR" sz="16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'Date after quality controle'!$P$5:$P$324</c:f>
                <c:numCache>
                  <c:formatCode>General</c:formatCode>
                  <c:ptCount val="320"/>
                  <c:pt idx="0">
                    <c:v>0.92747140117633864</c:v>
                  </c:pt>
                  <c:pt idx="6">
                    <c:v>0.74102811462633389</c:v>
                  </c:pt>
                  <c:pt idx="12">
                    <c:v>0.38085109176042758</c:v>
                  </c:pt>
                  <c:pt idx="18">
                    <c:v>0.63804702021089221</c:v>
                  </c:pt>
                  <c:pt idx="24">
                    <c:v>0.75377877769158685</c:v>
                  </c:pt>
                  <c:pt idx="30">
                    <c:v>0.20393056951657829</c:v>
                  </c:pt>
                  <c:pt idx="36">
                    <c:v>0.21721839325357106</c:v>
                  </c:pt>
                  <c:pt idx="42">
                    <c:v>9.1337225078157114E-2</c:v>
                  </c:pt>
                  <c:pt idx="48">
                    <c:v>0.67257118582348308</c:v>
                  </c:pt>
                  <c:pt idx="54">
                    <c:v>0.2484646717049476</c:v>
                  </c:pt>
                  <c:pt idx="60">
                    <c:v>1.0843553061521278</c:v>
                  </c:pt>
                  <c:pt idx="66">
                    <c:v>1.0095384142196473</c:v>
                  </c:pt>
                  <c:pt idx="72">
                    <c:v>0.17963251525178134</c:v>
                  </c:pt>
                  <c:pt idx="78">
                    <c:v>0.69220919836935879</c:v>
                  </c:pt>
                  <c:pt idx="84">
                    <c:v>0.83523787849431175</c:v>
                  </c:pt>
                  <c:pt idx="90">
                    <c:v>2.974898271179379</c:v>
                  </c:pt>
                  <c:pt idx="96">
                    <c:v>0.43640883916017204</c:v>
                  </c:pt>
                  <c:pt idx="102">
                    <c:v>0.15730107156268688</c:v>
                  </c:pt>
                  <c:pt idx="108">
                    <c:v>0.2133570599780322</c:v>
                  </c:pt>
                  <c:pt idx="114">
                    <c:v>0.60558535880632658</c:v>
                  </c:pt>
                  <c:pt idx="120">
                    <c:v>8.1511340447394443E-2</c:v>
                  </c:pt>
                  <c:pt idx="126">
                    <c:v>0.18711418445280065</c:v>
                  </c:pt>
                  <c:pt idx="132">
                    <c:v>0.22281819517809551</c:v>
                  </c:pt>
                  <c:pt idx="138">
                    <c:v>0.84065503670358899</c:v>
                  </c:pt>
                  <c:pt idx="144">
                    <c:v>0.87886443625876198</c:v>
                  </c:pt>
                  <c:pt idx="150">
                    <c:v>0.34326145281721376</c:v>
                  </c:pt>
                  <c:pt idx="156">
                    <c:v>0.2191167851016885</c:v>
                  </c:pt>
                  <c:pt idx="162">
                    <c:v>0.25623388265581609</c:v>
                  </c:pt>
                  <c:pt idx="168">
                    <c:v>0.35527011646583168</c:v>
                  </c:pt>
                  <c:pt idx="174">
                    <c:v>0.10003671593917186</c:v>
                  </c:pt>
                  <c:pt idx="180">
                    <c:v>0.11866418999126319</c:v>
                  </c:pt>
                  <c:pt idx="185">
                    <c:v>0.13365958028484165</c:v>
                  </c:pt>
                  <c:pt idx="191">
                    <c:v>0.41271361418267266</c:v>
                  </c:pt>
                  <c:pt idx="196">
                    <c:v>0.3417418616441335</c:v>
                  </c:pt>
                  <c:pt idx="202">
                    <c:v>0.84866611023809624</c:v>
                  </c:pt>
                  <c:pt idx="208">
                    <c:v>0.17370514197039283</c:v>
                  </c:pt>
                  <c:pt idx="214">
                    <c:v>0.68580237884899131</c:v>
                  </c:pt>
                  <c:pt idx="220">
                    <c:v>0.54376056822425056</c:v>
                  </c:pt>
                  <c:pt idx="225">
                    <c:v>0.1673170642821582</c:v>
                  </c:pt>
                  <c:pt idx="231">
                    <c:v>0.10807019323878041</c:v>
                  </c:pt>
                  <c:pt idx="237">
                    <c:v>0.22683686017482774</c:v>
                  </c:pt>
                  <c:pt idx="243">
                    <c:v>5.8572426675582726E-2</c:v>
                  </c:pt>
                  <c:pt idx="249">
                    <c:v>0.18462554944134787</c:v>
                  </c:pt>
                  <c:pt idx="255">
                    <c:v>0.64207372370053051</c:v>
                  </c:pt>
                  <c:pt idx="261">
                    <c:v>0.20841998198082703</c:v>
                  </c:pt>
                  <c:pt idx="267">
                    <c:v>6.8723514504450092E-2</c:v>
                  </c:pt>
                  <c:pt idx="273">
                    <c:v>0.14771594362153104</c:v>
                  </c:pt>
                  <c:pt idx="279">
                    <c:v>0.15212567903619398</c:v>
                  </c:pt>
                  <c:pt idx="285">
                    <c:v>0.13972062071094427</c:v>
                  </c:pt>
                  <c:pt idx="291">
                    <c:v>0.1764243621373052</c:v>
                  </c:pt>
                  <c:pt idx="297">
                    <c:v>0.12809540054786506</c:v>
                  </c:pt>
                  <c:pt idx="303">
                    <c:v>0.4116023519931884</c:v>
                  </c:pt>
                  <c:pt idx="309">
                    <c:v>0.39044606669983456</c:v>
                  </c:pt>
                  <c:pt idx="314">
                    <c:v>0.25239684361469994</c:v>
                  </c:pt>
                </c:numCache>
              </c:numRef>
            </c:plus>
            <c:minus>
              <c:numRef>
                <c:f>'Date after quality controle'!$P$5:$P$324</c:f>
                <c:numCache>
                  <c:formatCode>General</c:formatCode>
                  <c:ptCount val="320"/>
                  <c:pt idx="0">
                    <c:v>0.92747140117633864</c:v>
                  </c:pt>
                  <c:pt idx="6">
                    <c:v>0.74102811462633389</c:v>
                  </c:pt>
                  <c:pt idx="12">
                    <c:v>0.38085109176042758</c:v>
                  </c:pt>
                  <c:pt idx="18">
                    <c:v>0.63804702021089221</c:v>
                  </c:pt>
                  <c:pt idx="24">
                    <c:v>0.75377877769158685</c:v>
                  </c:pt>
                  <c:pt idx="30">
                    <c:v>0.20393056951657829</c:v>
                  </c:pt>
                  <c:pt idx="36">
                    <c:v>0.21721839325357106</c:v>
                  </c:pt>
                  <c:pt idx="42">
                    <c:v>9.1337225078157114E-2</c:v>
                  </c:pt>
                  <c:pt idx="48">
                    <c:v>0.67257118582348308</c:v>
                  </c:pt>
                  <c:pt idx="54">
                    <c:v>0.2484646717049476</c:v>
                  </c:pt>
                  <c:pt idx="60">
                    <c:v>1.0843553061521278</c:v>
                  </c:pt>
                  <c:pt idx="66">
                    <c:v>1.0095384142196473</c:v>
                  </c:pt>
                  <c:pt idx="72">
                    <c:v>0.17963251525178134</c:v>
                  </c:pt>
                  <c:pt idx="78">
                    <c:v>0.69220919836935879</c:v>
                  </c:pt>
                  <c:pt idx="84">
                    <c:v>0.83523787849431175</c:v>
                  </c:pt>
                  <c:pt idx="90">
                    <c:v>2.974898271179379</c:v>
                  </c:pt>
                  <c:pt idx="96">
                    <c:v>0.43640883916017204</c:v>
                  </c:pt>
                  <c:pt idx="102">
                    <c:v>0.15730107156268688</c:v>
                  </c:pt>
                  <c:pt idx="108">
                    <c:v>0.2133570599780322</c:v>
                  </c:pt>
                  <c:pt idx="114">
                    <c:v>0.60558535880632658</c:v>
                  </c:pt>
                  <c:pt idx="120">
                    <c:v>8.1511340447394443E-2</c:v>
                  </c:pt>
                  <c:pt idx="126">
                    <c:v>0.18711418445280065</c:v>
                  </c:pt>
                  <c:pt idx="132">
                    <c:v>0.22281819517809551</c:v>
                  </c:pt>
                  <c:pt idx="138">
                    <c:v>0.84065503670358899</c:v>
                  </c:pt>
                  <c:pt idx="144">
                    <c:v>0.87886443625876198</c:v>
                  </c:pt>
                  <c:pt idx="150">
                    <c:v>0.34326145281721376</c:v>
                  </c:pt>
                  <c:pt idx="156">
                    <c:v>0.2191167851016885</c:v>
                  </c:pt>
                  <c:pt idx="162">
                    <c:v>0.25623388265581609</c:v>
                  </c:pt>
                  <c:pt idx="168">
                    <c:v>0.35527011646583168</c:v>
                  </c:pt>
                  <c:pt idx="174">
                    <c:v>0.10003671593917186</c:v>
                  </c:pt>
                  <c:pt idx="180">
                    <c:v>0.11866418999126319</c:v>
                  </c:pt>
                  <c:pt idx="185">
                    <c:v>0.13365958028484165</c:v>
                  </c:pt>
                  <c:pt idx="191">
                    <c:v>0.41271361418267266</c:v>
                  </c:pt>
                  <c:pt idx="196">
                    <c:v>0.3417418616441335</c:v>
                  </c:pt>
                  <c:pt idx="202">
                    <c:v>0.84866611023809624</c:v>
                  </c:pt>
                  <c:pt idx="208">
                    <c:v>0.17370514197039283</c:v>
                  </c:pt>
                  <c:pt idx="214">
                    <c:v>0.68580237884899131</c:v>
                  </c:pt>
                  <c:pt idx="220">
                    <c:v>0.54376056822425056</c:v>
                  </c:pt>
                  <c:pt idx="225">
                    <c:v>0.1673170642821582</c:v>
                  </c:pt>
                  <c:pt idx="231">
                    <c:v>0.10807019323878041</c:v>
                  </c:pt>
                  <c:pt idx="237">
                    <c:v>0.22683686017482774</c:v>
                  </c:pt>
                  <c:pt idx="243">
                    <c:v>5.8572426675582726E-2</c:v>
                  </c:pt>
                  <c:pt idx="249">
                    <c:v>0.18462554944134787</c:v>
                  </c:pt>
                  <c:pt idx="255">
                    <c:v>0.64207372370053051</c:v>
                  </c:pt>
                  <c:pt idx="261">
                    <c:v>0.20841998198082703</c:v>
                  </c:pt>
                  <c:pt idx="267">
                    <c:v>6.8723514504450092E-2</c:v>
                  </c:pt>
                  <c:pt idx="273">
                    <c:v>0.14771594362153104</c:v>
                  </c:pt>
                  <c:pt idx="279">
                    <c:v>0.15212567903619398</c:v>
                  </c:pt>
                  <c:pt idx="285">
                    <c:v>0.13972062071094427</c:v>
                  </c:pt>
                  <c:pt idx="291">
                    <c:v>0.1764243621373052</c:v>
                  </c:pt>
                  <c:pt idx="297">
                    <c:v>0.12809540054786506</c:v>
                  </c:pt>
                  <c:pt idx="303">
                    <c:v>0.4116023519931884</c:v>
                  </c:pt>
                  <c:pt idx="309">
                    <c:v>0.39044606669983456</c:v>
                  </c:pt>
                  <c:pt idx="314">
                    <c:v>0.25239684361469994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'Date after quality controle'!$G$5:$G$324</c:f>
                <c:numCache>
                  <c:formatCode>General</c:formatCode>
                  <c:ptCount val="320"/>
                  <c:pt idx="0">
                    <c:v>0.31374086972106968</c:v>
                  </c:pt>
                  <c:pt idx="6">
                    <c:v>0.37986839826445318</c:v>
                  </c:pt>
                  <c:pt idx="12">
                    <c:v>0.37986839826445318</c:v>
                  </c:pt>
                  <c:pt idx="18">
                    <c:v>0.37986839826445318</c:v>
                  </c:pt>
                  <c:pt idx="24">
                    <c:v>4.163331998932257E-2</c:v>
                  </c:pt>
                  <c:pt idx="30">
                    <c:v>0.48839874419713009</c:v>
                  </c:pt>
                  <c:pt idx="36">
                    <c:v>6.8068592855540469E-2</c:v>
                  </c:pt>
                  <c:pt idx="42">
                    <c:v>3.2145502536643208E-2</c:v>
                  </c:pt>
                  <c:pt idx="48">
                    <c:v>0.17097758137642888</c:v>
                  </c:pt>
                  <c:pt idx="54">
                    <c:v>4.0414518843273711E-2</c:v>
                  </c:pt>
                  <c:pt idx="60">
                    <c:v>0.36073998022583187</c:v>
                  </c:pt>
                  <c:pt idx="66">
                    <c:v>0.15716233645501743</c:v>
                  </c:pt>
                  <c:pt idx="72">
                    <c:v>0.11239810200058241</c:v>
                  </c:pt>
                  <c:pt idx="78">
                    <c:v>6.5574385243020006E-2</c:v>
                  </c:pt>
                  <c:pt idx="84">
                    <c:v>0.27610384519838377</c:v>
                  </c:pt>
                  <c:pt idx="90">
                    <c:v>1.2055427546683428</c:v>
                  </c:pt>
                  <c:pt idx="96">
                    <c:v>0.21377558326431931</c:v>
                  </c:pt>
                  <c:pt idx="102">
                    <c:v>9.0737717258774872E-2</c:v>
                  </c:pt>
                  <c:pt idx="108">
                    <c:v>5.8594652770823076E-2</c:v>
                  </c:pt>
                  <c:pt idx="114">
                    <c:v>0.47444704657105863</c:v>
                  </c:pt>
                  <c:pt idx="120">
                    <c:v>0.72196491142806074</c:v>
                  </c:pt>
                  <c:pt idx="126">
                    <c:v>0.65736849128425168</c:v>
                  </c:pt>
                  <c:pt idx="132">
                    <c:v>4.5825756949558441E-2</c:v>
                  </c:pt>
                  <c:pt idx="138">
                    <c:v>0.28536526301099308</c:v>
                  </c:pt>
                  <c:pt idx="144">
                    <c:v>7.5718777944003654E-2</c:v>
                  </c:pt>
                  <c:pt idx="150">
                    <c:v>9.8657657246324915E-2</c:v>
                  </c:pt>
                  <c:pt idx="156">
                    <c:v>0.12423096769056224</c:v>
                  </c:pt>
                  <c:pt idx="162">
                    <c:v>0.10392304845413253</c:v>
                  </c:pt>
                  <c:pt idx="168">
                    <c:v>0.10692676621563608</c:v>
                  </c:pt>
                  <c:pt idx="174">
                    <c:v>3.5118845842842493E-2</c:v>
                  </c:pt>
                  <c:pt idx="180">
                    <c:v>5.8594652770823138E-2</c:v>
                  </c:pt>
                  <c:pt idx="185">
                    <c:v>4.0414518843273836E-2</c:v>
                  </c:pt>
                  <c:pt idx="191">
                    <c:v>0.10214368964029635</c:v>
                  </c:pt>
                  <c:pt idx="196">
                    <c:v>0.22030282189144429</c:v>
                  </c:pt>
                  <c:pt idx="202">
                    <c:v>4.3588989435406726E-2</c:v>
                  </c:pt>
                  <c:pt idx="208">
                    <c:v>0.13453624047073795</c:v>
                  </c:pt>
                  <c:pt idx="214">
                    <c:v>0.10408329997330668</c:v>
                  </c:pt>
                  <c:pt idx="220">
                    <c:v>6.5064070986477179E-2</c:v>
                  </c:pt>
                  <c:pt idx="225">
                    <c:v>6.1101009266077803E-2</c:v>
                  </c:pt>
                  <c:pt idx="231">
                    <c:v>0.25119713374161101</c:v>
                  </c:pt>
                  <c:pt idx="237">
                    <c:v>7.0945988845975722E-2</c:v>
                  </c:pt>
                  <c:pt idx="243">
                    <c:v>0.39929103838344948</c:v>
                  </c:pt>
                  <c:pt idx="249">
                    <c:v>9.0737717258774622E-2</c:v>
                  </c:pt>
                  <c:pt idx="255">
                    <c:v>0.1307669683062202</c:v>
                  </c:pt>
                  <c:pt idx="261">
                    <c:v>1.0129659421717985</c:v>
                  </c:pt>
                  <c:pt idx="267">
                    <c:v>2.5166114784235805E-2</c:v>
                  </c:pt>
                  <c:pt idx="273">
                    <c:v>8.0208062770106281E-2</c:v>
                  </c:pt>
                  <c:pt idx="279">
                    <c:v>5.8594652770823243E-2</c:v>
                  </c:pt>
                  <c:pt idx="285">
                    <c:v>0.17349351572897462</c:v>
                  </c:pt>
                  <c:pt idx="291">
                    <c:v>1.7320508075688659E-2</c:v>
                  </c:pt>
                  <c:pt idx="297">
                    <c:v>0.14106735979665888</c:v>
                  </c:pt>
                  <c:pt idx="303">
                    <c:v>0.32140317359976422</c:v>
                  </c:pt>
                  <c:pt idx="309">
                    <c:v>2.6457513110645911E-2</c:v>
                  </c:pt>
                  <c:pt idx="314">
                    <c:v>9.5393920141694455E-2</c:v>
                  </c:pt>
                </c:numCache>
              </c:numRef>
            </c:plus>
            <c:minus>
              <c:numRef>
                <c:f>'Date after quality controle'!$G$5:$G$324</c:f>
                <c:numCache>
                  <c:formatCode>General</c:formatCode>
                  <c:ptCount val="320"/>
                  <c:pt idx="0">
                    <c:v>0.31374086972106968</c:v>
                  </c:pt>
                  <c:pt idx="6">
                    <c:v>0.37986839826445318</c:v>
                  </c:pt>
                  <c:pt idx="12">
                    <c:v>0.37986839826445318</c:v>
                  </c:pt>
                  <c:pt idx="18">
                    <c:v>0.37986839826445318</c:v>
                  </c:pt>
                  <c:pt idx="24">
                    <c:v>4.163331998932257E-2</c:v>
                  </c:pt>
                  <c:pt idx="30">
                    <c:v>0.48839874419713009</c:v>
                  </c:pt>
                  <c:pt idx="36">
                    <c:v>6.8068592855540469E-2</c:v>
                  </c:pt>
                  <c:pt idx="42">
                    <c:v>3.2145502536643208E-2</c:v>
                  </c:pt>
                  <c:pt idx="48">
                    <c:v>0.17097758137642888</c:v>
                  </c:pt>
                  <c:pt idx="54">
                    <c:v>4.0414518843273711E-2</c:v>
                  </c:pt>
                  <c:pt idx="60">
                    <c:v>0.36073998022583187</c:v>
                  </c:pt>
                  <c:pt idx="66">
                    <c:v>0.15716233645501743</c:v>
                  </c:pt>
                  <c:pt idx="72">
                    <c:v>0.11239810200058241</c:v>
                  </c:pt>
                  <c:pt idx="78">
                    <c:v>6.5574385243020006E-2</c:v>
                  </c:pt>
                  <c:pt idx="84">
                    <c:v>0.27610384519838377</c:v>
                  </c:pt>
                  <c:pt idx="90">
                    <c:v>1.2055427546683428</c:v>
                  </c:pt>
                  <c:pt idx="96">
                    <c:v>0.21377558326431931</c:v>
                  </c:pt>
                  <c:pt idx="102">
                    <c:v>9.0737717258774872E-2</c:v>
                  </c:pt>
                  <c:pt idx="108">
                    <c:v>5.8594652770823076E-2</c:v>
                  </c:pt>
                  <c:pt idx="114">
                    <c:v>0.47444704657105863</c:v>
                  </c:pt>
                  <c:pt idx="120">
                    <c:v>0.72196491142806074</c:v>
                  </c:pt>
                  <c:pt idx="126">
                    <c:v>0.65736849128425168</c:v>
                  </c:pt>
                  <c:pt idx="132">
                    <c:v>4.5825756949558441E-2</c:v>
                  </c:pt>
                  <c:pt idx="138">
                    <c:v>0.28536526301099308</c:v>
                  </c:pt>
                  <c:pt idx="144">
                    <c:v>7.5718777944003654E-2</c:v>
                  </c:pt>
                  <c:pt idx="150">
                    <c:v>9.8657657246324915E-2</c:v>
                  </c:pt>
                  <c:pt idx="156">
                    <c:v>0.12423096769056224</c:v>
                  </c:pt>
                  <c:pt idx="162">
                    <c:v>0.10392304845413253</c:v>
                  </c:pt>
                  <c:pt idx="168">
                    <c:v>0.10692676621563608</c:v>
                  </c:pt>
                  <c:pt idx="174">
                    <c:v>3.5118845842842493E-2</c:v>
                  </c:pt>
                  <c:pt idx="180">
                    <c:v>5.8594652770823138E-2</c:v>
                  </c:pt>
                  <c:pt idx="185">
                    <c:v>4.0414518843273836E-2</c:v>
                  </c:pt>
                  <c:pt idx="191">
                    <c:v>0.10214368964029635</c:v>
                  </c:pt>
                  <c:pt idx="196">
                    <c:v>0.22030282189144429</c:v>
                  </c:pt>
                  <c:pt idx="202">
                    <c:v>4.3588989435406726E-2</c:v>
                  </c:pt>
                  <c:pt idx="208">
                    <c:v>0.13453624047073795</c:v>
                  </c:pt>
                  <c:pt idx="214">
                    <c:v>0.10408329997330668</c:v>
                  </c:pt>
                  <c:pt idx="220">
                    <c:v>6.5064070986477179E-2</c:v>
                  </c:pt>
                  <c:pt idx="225">
                    <c:v>6.1101009266077803E-2</c:v>
                  </c:pt>
                  <c:pt idx="231">
                    <c:v>0.25119713374161101</c:v>
                  </c:pt>
                  <c:pt idx="237">
                    <c:v>7.0945988845975722E-2</c:v>
                  </c:pt>
                  <c:pt idx="243">
                    <c:v>0.39929103838344948</c:v>
                  </c:pt>
                  <c:pt idx="249">
                    <c:v>9.0737717258774622E-2</c:v>
                  </c:pt>
                  <c:pt idx="255">
                    <c:v>0.1307669683062202</c:v>
                  </c:pt>
                  <c:pt idx="261">
                    <c:v>1.0129659421717985</c:v>
                  </c:pt>
                  <c:pt idx="267">
                    <c:v>2.5166114784235805E-2</c:v>
                  </c:pt>
                  <c:pt idx="273">
                    <c:v>8.0208062770106281E-2</c:v>
                  </c:pt>
                  <c:pt idx="279">
                    <c:v>5.8594652770823243E-2</c:v>
                  </c:pt>
                  <c:pt idx="285">
                    <c:v>0.17349351572897462</c:v>
                  </c:pt>
                  <c:pt idx="291">
                    <c:v>1.7320508075688659E-2</c:v>
                  </c:pt>
                  <c:pt idx="297">
                    <c:v>0.14106735979665888</c:v>
                  </c:pt>
                  <c:pt idx="303">
                    <c:v>0.32140317359976422</c:v>
                  </c:pt>
                  <c:pt idx="309">
                    <c:v>2.6457513110645911E-2</c:v>
                  </c:pt>
                  <c:pt idx="314">
                    <c:v>9.5393920141694455E-2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'Date after quality controle'!$F$5:$F$323</c:f>
              <c:numCache>
                <c:formatCode>0.00</c:formatCode>
                <c:ptCount val="319"/>
                <c:pt idx="0">
                  <c:v>4.6033333333333335</c:v>
                </c:pt>
                <c:pt idx="1">
                  <c:v>4.6033333333333335</c:v>
                </c:pt>
                <c:pt idx="2">
                  <c:v>4.6033333333333335</c:v>
                </c:pt>
                <c:pt idx="3">
                  <c:v>4.6033333333333335</c:v>
                </c:pt>
                <c:pt idx="4">
                  <c:v>4.6033333333333335</c:v>
                </c:pt>
                <c:pt idx="5">
                  <c:v>4.6033333333333335</c:v>
                </c:pt>
                <c:pt idx="6">
                  <c:v>2.78</c:v>
                </c:pt>
                <c:pt idx="7">
                  <c:v>2.78</c:v>
                </c:pt>
                <c:pt idx="8">
                  <c:v>2.78</c:v>
                </c:pt>
                <c:pt idx="9">
                  <c:v>2.78</c:v>
                </c:pt>
                <c:pt idx="10">
                  <c:v>2.78</c:v>
                </c:pt>
                <c:pt idx="11">
                  <c:v>2.78</c:v>
                </c:pt>
                <c:pt idx="12">
                  <c:v>2.78</c:v>
                </c:pt>
                <c:pt idx="13">
                  <c:v>2.78</c:v>
                </c:pt>
                <c:pt idx="14">
                  <c:v>2.78</c:v>
                </c:pt>
                <c:pt idx="15">
                  <c:v>2.78</c:v>
                </c:pt>
                <c:pt idx="16">
                  <c:v>2.78</c:v>
                </c:pt>
                <c:pt idx="17">
                  <c:v>2.78</c:v>
                </c:pt>
                <c:pt idx="18">
                  <c:v>2.78</c:v>
                </c:pt>
                <c:pt idx="19">
                  <c:v>2.78</c:v>
                </c:pt>
                <c:pt idx="20">
                  <c:v>2.78</c:v>
                </c:pt>
                <c:pt idx="21">
                  <c:v>2.78</c:v>
                </c:pt>
                <c:pt idx="22">
                  <c:v>2.78</c:v>
                </c:pt>
                <c:pt idx="23">
                  <c:v>2.78</c:v>
                </c:pt>
                <c:pt idx="24">
                  <c:v>1.6166666666666665</c:v>
                </c:pt>
                <c:pt idx="25">
                  <c:v>1.6166666666666665</c:v>
                </c:pt>
                <c:pt idx="26">
                  <c:v>1.6166666666666665</c:v>
                </c:pt>
                <c:pt idx="27">
                  <c:v>1.6166666666666665</c:v>
                </c:pt>
                <c:pt idx="28">
                  <c:v>1.6166666666666665</c:v>
                </c:pt>
                <c:pt idx="29">
                  <c:v>1.6166666666666665</c:v>
                </c:pt>
                <c:pt idx="30">
                  <c:v>1.3933333333333333</c:v>
                </c:pt>
                <c:pt idx="31">
                  <c:v>1.3933333333333333</c:v>
                </c:pt>
                <c:pt idx="32">
                  <c:v>1.3933333333333333</c:v>
                </c:pt>
                <c:pt idx="33">
                  <c:v>1.3933333333333333</c:v>
                </c:pt>
                <c:pt idx="34">
                  <c:v>1.3933333333333333</c:v>
                </c:pt>
                <c:pt idx="35">
                  <c:v>1.3933333333333333</c:v>
                </c:pt>
                <c:pt idx="36">
                  <c:v>0.98333333333333339</c:v>
                </c:pt>
                <c:pt idx="37">
                  <c:v>0.98333333333333339</c:v>
                </c:pt>
                <c:pt idx="38">
                  <c:v>0.98333333333333339</c:v>
                </c:pt>
                <c:pt idx="39">
                  <c:v>0.98333333333333339</c:v>
                </c:pt>
                <c:pt idx="40">
                  <c:v>0.98333333333333339</c:v>
                </c:pt>
                <c:pt idx="41">
                  <c:v>0.98333333333333339</c:v>
                </c:pt>
                <c:pt idx="42">
                  <c:v>0.74333333333333329</c:v>
                </c:pt>
                <c:pt idx="43">
                  <c:v>0.74333333333333329</c:v>
                </c:pt>
                <c:pt idx="44">
                  <c:v>0.74333333333333329</c:v>
                </c:pt>
                <c:pt idx="45">
                  <c:v>0.74333333333333329</c:v>
                </c:pt>
                <c:pt idx="46">
                  <c:v>0.74333333333333329</c:v>
                </c:pt>
                <c:pt idx="47">
                  <c:v>0.74333333333333329</c:v>
                </c:pt>
                <c:pt idx="48">
                  <c:v>2.6533333333333329</c:v>
                </c:pt>
                <c:pt idx="49">
                  <c:v>2.6533333333333329</c:v>
                </c:pt>
                <c:pt idx="50">
                  <c:v>2.6533333333333329</c:v>
                </c:pt>
                <c:pt idx="51">
                  <c:v>2.6533333333333329</c:v>
                </c:pt>
                <c:pt idx="52">
                  <c:v>2.6533333333333329</c:v>
                </c:pt>
                <c:pt idx="53">
                  <c:v>2.6533333333333329</c:v>
                </c:pt>
                <c:pt idx="54">
                  <c:v>1.1366666666666667</c:v>
                </c:pt>
                <c:pt idx="55">
                  <c:v>1.1366666666666667</c:v>
                </c:pt>
                <c:pt idx="56">
                  <c:v>1.1366666666666667</c:v>
                </c:pt>
                <c:pt idx="57">
                  <c:v>1.1366666666666667</c:v>
                </c:pt>
                <c:pt idx="58">
                  <c:v>1.1366666666666667</c:v>
                </c:pt>
                <c:pt idx="59">
                  <c:v>1.1366666666666667</c:v>
                </c:pt>
                <c:pt idx="60">
                  <c:v>10.126666666666667</c:v>
                </c:pt>
                <c:pt idx="61">
                  <c:v>10.126666666666667</c:v>
                </c:pt>
                <c:pt idx="62">
                  <c:v>10.126666666666667</c:v>
                </c:pt>
                <c:pt idx="63">
                  <c:v>10.126666666666667</c:v>
                </c:pt>
                <c:pt idx="64">
                  <c:v>10.126666666666667</c:v>
                </c:pt>
                <c:pt idx="65">
                  <c:v>10.126666666666667</c:v>
                </c:pt>
                <c:pt idx="66">
                  <c:v>13.229999999999999</c:v>
                </c:pt>
                <c:pt idx="67">
                  <c:v>13.229999999999999</c:v>
                </c:pt>
                <c:pt idx="68">
                  <c:v>13.229999999999999</c:v>
                </c:pt>
                <c:pt idx="69">
                  <c:v>13.229999999999999</c:v>
                </c:pt>
                <c:pt idx="70">
                  <c:v>13.229999999999999</c:v>
                </c:pt>
                <c:pt idx="71">
                  <c:v>13.229999999999999</c:v>
                </c:pt>
                <c:pt idx="72">
                  <c:v>1.2966666666666666</c:v>
                </c:pt>
                <c:pt idx="73">
                  <c:v>1.2966666666666666</c:v>
                </c:pt>
                <c:pt idx="74">
                  <c:v>1.2966666666666666</c:v>
                </c:pt>
                <c:pt idx="75">
                  <c:v>1.2966666666666666</c:v>
                </c:pt>
                <c:pt idx="76">
                  <c:v>1.2966666666666666</c:v>
                </c:pt>
                <c:pt idx="77">
                  <c:v>1.2966666666666666</c:v>
                </c:pt>
                <c:pt idx="78">
                  <c:v>0.71</c:v>
                </c:pt>
                <c:pt idx="79">
                  <c:v>0.71</c:v>
                </c:pt>
                <c:pt idx="80">
                  <c:v>0.71</c:v>
                </c:pt>
                <c:pt idx="81">
                  <c:v>0.71</c:v>
                </c:pt>
                <c:pt idx="82">
                  <c:v>0.71</c:v>
                </c:pt>
                <c:pt idx="83">
                  <c:v>0.71</c:v>
                </c:pt>
                <c:pt idx="84">
                  <c:v>9.8966666666666665</c:v>
                </c:pt>
                <c:pt idx="85">
                  <c:v>9.8966666666666665</c:v>
                </c:pt>
                <c:pt idx="86">
                  <c:v>9.8966666666666665</c:v>
                </c:pt>
                <c:pt idx="87">
                  <c:v>9.8966666666666665</c:v>
                </c:pt>
                <c:pt idx="88">
                  <c:v>9.8966666666666665</c:v>
                </c:pt>
                <c:pt idx="89">
                  <c:v>9.8966666666666665</c:v>
                </c:pt>
                <c:pt idx="90">
                  <c:v>30.933333333333337</c:v>
                </c:pt>
                <c:pt idx="91">
                  <c:v>30.933333333333337</c:v>
                </c:pt>
                <c:pt idx="92">
                  <c:v>30.933333333333337</c:v>
                </c:pt>
                <c:pt idx="93">
                  <c:v>30.933333333333337</c:v>
                </c:pt>
                <c:pt idx="94">
                  <c:v>30.933333333333337</c:v>
                </c:pt>
                <c:pt idx="95">
                  <c:v>30.933333333333337</c:v>
                </c:pt>
                <c:pt idx="96">
                  <c:v>3.29</c:v>
                </c:pt>
                <c:pt idx="97">
                  <c:v>3.29</c:v>
                </c:pt>
                <c:pt idx="98">
                  <c:v>3.29</c:v>
                </c:pt>
                <c:pt idx="99">
                  <c:v>3.29</c:v>
                </c:pt>
                <c:pt idx="100">
                  <c:v>3.29</c:v>
                </c:pt>
                <c:pt idx="101">
                  <c:v>3.29</c:v>
                </c:pt>
                <c:pt idx="102">
                  <c:v>0.51</c:v>
                </c:pt>
                <c:pt idx="103">
                  <c:v>0.51</c:v>
                </c:pt>
                <c:pt idx="104">
                  <c:v>0.51</c:v>
                </c:pt>
                <c:pt idx="105">
                  <c:v>0.51</c:v>
                </c:pt>
                <c:pt idx="106">
                  <c:v>0.51</c:v>
                </c:pt>
                <c:pt idx="107">
                  <c:v>0.51</c:v>
                </c:pt>
                <c:pt idx="108">
                  <c:v>1.1100000000000001</c:v>
                </c:pt>
                <c:pt idx="109">
                  <c:v>1.1100000000000001</c:v>
                </c:pt>
                <c:pt idx="110">
                  <c:v>1.1100000000000001</c:v>
                </c:pt>
                <c:pt idx="111">
                  <c:v>1.1100000000000001</c:v>
                </c:pt>
                <c:pt idx="112">
                  <c:v>1.1100000000000001</c:v>
                </c:pt>
                <c:pt idx="113">
                  <c:v>1.1100000000000001</c:v>
                </c:pt>
                <c:pt idx="114">
                  <c:v>1.67</c:v>
                </c:pt>
                <c:pt idx="115">
                  <c:v>1.67</c:v>
                </c:pt>
                <c:pt idx="116">
                  <c:v>1.67</c:v>
                </c:pt>
                <c:pt idx="117">
                  <c:v>1.67</c:v>
                </c:pt>
                <c:pt idx="118">
                  <c:v>1.67</c:v>
                </c:pt>
                <c:pt idx="119">
                  <c:v>1.67</c:v>
                </c:pt>
                <c:pt idx="120">
                  <c:v>3.9</c:v>
                </c:pt>
                <c:pt idx="121">
                  <c:v>3.9</c:v>
                </c:pt>
                <c:pt idx="122">
                  <c:v>3.9</c:v>
                </c:pt>
                <c:pt idx="123">
                  <c:v>3.9</c:v>
                </c:pt>
                <c:pt idx="124">
                  <c:v>3.9</c:v>
                </c:pt>
                <c:pt idx="125">
                  <c:v>3.9</c:v>
                </c:pt>
                <c:pt idx="126">
                  <c:v>1.22</c:v>
                </c:pt>
                <c:pt idx="127">
                  <c:v>1.22</c:v>
                </c:pt>
                <c:pt idx="128">
                  <c:v>1.22</c:v>
                </c:pt>
                <c:pt idx="129">
                  <c:v>1.22</c:v>
                </c:pt>
                <c:pt idx="130">
                  <c:v>1.22</c:v>
                </c:pt>
                <c:pt idx="131">
                  <c:v>1.22</c:v>
                </c:pt>
                <c:pt idx="132">
                  <c:v>0.62</c:v>
                </c:pt>
                <c:pt idx="133">
                  <c:v>0.62</c:v>
                </c:pt>
                <c:pt idx="134">
                  <c:v>0.62</c:v>
                </c:pt>
                <c:pt idx="135">
                  <c:v>0.62</c:v>
                </c:pt>
                <c:pt idx="136">
                  <c:v>0.62</c:v>
                </c:pt>
                <c:pt idx="137">
                  <c:v>0.62</c:v>
                </c:pt>
                <c:pt idx="138" formatCode="General">
                  <c:v>1.0900000000000001</c:v>
                </c:pt>
                <c:pt idx="139" formatCode="General">
                  <c:v>1.0900000000000001</c:v>
                </c:pt>
                <c:pt idx="140" formatCode="General">
                  <c:v>1.0900000000000001</c:v>
                </c:pt>
                <c:pt idx="141" formatCode="General">
                  <c:v>1.0900000000000001</c:v>
                </c:pt>
                <c:pt idx="142" formatCode="General">
                  <c:v>1.0900000000000001</c:v>
                </c:pt>
                <c:pt idx="143" formatCode="General">
                  <c:v>1.0900000000000001</c:v>
                </c:pt>
                <c:pt idx="144" formatCode="General">
                  <c:v>0.76</c:v>
                </c:pt>
                <c:pt idx="145" formatCode="General">
                  <c:v>0.76</c:v>
                </c:pt>
                <c:pt idx="146" formatCode="General">
                  <c:v>0.76</c:v>
                </c:pt>
                <c:pt idx="147" formatCode="General">
                  <c:v>0.76</c:v>
                </c:pt>
                <c:pt idx="148" formatCode="General">
                  <c:v>0.76</c:v>
                </c:pt>
                <c:pt idx="149" formatCode="General">
                  <c:v>0.76</c:v>
                </c:pt>
                <c:pt idx="150" formatCode="General">
                  <c:v>1.03</c:v>
                </c:pt>
                <c:pt idx="151" formatCode="General">
                  <c:v>1.03</c:v>
                </c:pt>
                <c:pt idx="152" formatCode="General">
                  <c:v>1.03</c:v>
                </c:pt>
                <c:pt idx="153" formatCode="General">
                  <c:v>1.03</c:v>
                </c:pt>
                <c:pt idx="154" formatCode="General">
                  <c:v>1.03</c:v>
                </c:pt>
                <c:pt idx="155" formatCode="General">
                  <c:v>1.03</c:v>
                </c:pt>
                <c:pt idx="156" formatCode="General">
                  <c:v>0.8</c:v>
                </c:pt>
                <c:pt idx="157" formatCode="General">
                  <c:v>0.8</c:v>
                </c:pt>
                <c:pt idx="158" formatCode="General">
                  <c:v>0.8</c:v>
                </c:pt>
                <c:pt idx="159" formatCode="General">
                  <c:v>0.8</c:v>
                </c:pt>
                <c:pt idx="160" formatCode="General">
                  <c:v>0.8</c:v>
                </c:pt>
                <c:pt idx="161" formatCode="General">
                  <c:v>0.8</c:v>
                </c:pt>
                <c:pt idx="162" formatCode="General">
                  <c:v>0.56000000000000005</c:v>
                </c:pt>
                <c:pt idx="163" formatCode="General">
                  <c:v>0.56000000000000005</c:v>
                </c:pt>
                <c:pt idx="164" formatCode="General">
                  <c:v>0.56000000000000005</c:v>
                </c:pt>
                <c:pt idx="165" formatCode="General">
                  <c:v>0.56000000000000005</c:v>
                </c:pt>
                <c:pt idx="166" formatCode="General">
                  <c:v>0.56000000000000005</c:v>
                </c:pt>
                <c:pt idx="167" formatCode="General">
                  <c:v>0.56000000000000005</c:v>
                </c:pt>
                <c:pt idx="168" formatCode="General">
                  <c:v>0.7</c:v>
                </c:pt>
                <c:pt idx="169" formatCode="General">
                  <c:v>0.7</c:v>
                </c:pt>
                <c:pt idx="170" formatCode="General">
                  <c:v>0.7</c:v>
                </c:pt>
                <c:pt idx="171" formatCode="General">
                  <c:v>0.7</c:v>
                </c:pt>
                <c:pt idx="172" formatCode="General">
                  <c:v>0.7</c:v>
                </c:pt>
                <c:pt idx="173" formatCode="General">
                  <c:v>0.7</c:v>
                </c:pt>
                <c:pt idx="174">
                  <c:v>0.73666666666666669</c:v>
                </c:pt>
                <c:pt idx="175">
                  <c:v>0.73666666666666669</c:v>
                </c:pt>
                <c:pt idx="176">
                  <c:v>0.73666666666666669</c:v>
                </c:pt>
                <c:pt idx="177">
                  <c:v>0.73666666666666669</c:v>
                </c:pt>
                <c:pt idx="178">
                  <c:v>0.73666666666666669</c:v>
                </c:pt>
                <c:pt idx="179">
                  <c:v>0.73666666666666669</c:v>
                </c:pt>
                <c:pt idx="180">
                  <c:v>0.62333333333333329</c:v>
                </c:pt>
                <c:pt idx="181">
                  <c:v>0.62333333333333329</c:v>
                </c:pt>
                <c:pt idx="182">
                  <c:v>0.62333333333333329</c:v>
                </c:pt>
                <c:pt idx="183">
                  <c:v>0.62333333333333329</c:v>
                </c:pt>
                <c:pt idx="184">
                  <c:v>0.62333333333333329</c:v>
                </c:pt>
                <c:pt idx="185">
                  <c:v>0.60333333333333339</c:v>
                </c:pt>
                <c:pt idx="186">
                  <c:v>0.60333333333333339</c:v>
                </c:pt>
                <c:pt idx="187">
                  <c:v>0.60333333333333339</c:v>
                </c:pt>
                <c:pt idx="188">
                  <c:v>0.60333333333333339</c:v>
                </c:pt>
                <c:pt idx="189">
                  <c:v>0.60333333333333339</c:v>
                </c:pt>
                <c:pt idx="190">
                  <c:v>0.60333333333333339</c:v>
                </c:pt>
                <c:pt idx="191">
                  <c:v>0.65666666666666662</c:v>
                </c:pt>
                <c:pt idx="192">
                  <c:v>0.65666666666666662</c:v>
                </c:pt>
                <c:pt idx="193">
                  <c:v>0.65666666666666662</c:v>
                </c:pt>
                <c:pt idx="194">
                  <c:v>0.65666666666666662</c:v>
                </c:pt>
                <c:pt idx="195">
                  <c:v>0.65666666666666662</c:v>
                </c:pt>
                <c:pt idx="196">
                  <c:v>2.2166666666666668</c:v>
                </c:pt>
                <c:pt idx="197">
                  <c:v>2.2166666666666668</c:v>
                </c:pt>
                <c:pt idx="198">
                  <c:v>2.2166666666666668</c:v>
                </c:pt>
                <c:pt idx="199">
                  <c:v>2.2166666666666668</c:v>
                </c:pt>
                <c:pt idx="200">
                  <c:v>2.2166666666666668</c:v>
                </c:pt>
                <c:pt idx="201">
                  <c:v>2.2166666666666668</c:v>
                </c:pt>
                <c:pt idx="202">
                  <c:v>2.5799999999999996</c:v>
                </c:pt>
                <c:pt idx="203">
                  <c:v>2.5799999999999996</c:v>
                </c:pt>
                <c:pt idx="204">
                  <c:v>2.5799999999999996</c:v>
                </c:pt>
                <c:pt idx="205">
                  <c:v>2.5799999999999996</c:v>
                </c:pt>
                <c:pt idx="206">
                  <c:v>2.5799999999999996</c:v>
                </c:pt>
                <c:pt idx="207">
                  <c:v>2.5799999999999996</c:v>
                </c:pt>
                <c:pt idx="208">
                  <c:v>1.05</c:v>
                </c:pt>
                <c:pt idx="209">
                  <c:v>1.05</c:v>
                </c:pt>
                <c:pt idx="210">
                  <c:v>1.05</c:v>
                </c:pt>
                <c:pt idx="211">
                  <c:v>1.05</c:v>
                </c:pt>
                <c:pt idx="212">
                  <c:v>1.05</c:v>
                </c:pt>
                <c:pt idx="213">
                  <c:v>1.05</c:v>
                </c:pt>
                <c:pt idx="214">
                  <c:v>0.93666666666666665</c:v>
                </c:pt>
                <c:pt idx="215">
                  <c:v>0.93666666666666665</c:v>
                </c:pt>
                <c:pt idx="216">
                  <c:v>0.93666666666666665</c:v>
                </c:pt>
                <c:pt idx="217">
                  <c:v>0.93666666666666665</c:v>
                </c:pt>
                <c:pt idx="218">
                  <c:v>0.93666666666666665</c:v>
                </c:pt>
                <c:pt idx="219">
                  <c:v>0.93666666666666665</c:v>
                </c:pt>
                <c:pt idx="220">
                  <c:v>1.7233333333333334</c:v>
                </c:pt>
                <c:pt idx="221">
                  <c:v>1.7233333333333334</c:v>
                </c:pt>
                <c:pt idx="222">
                  <c:v>1.7233333333333334</c:v>
                </c:pt>
                <c:pt idx="223">
                  <c:v>1.7233333333333334</c:v>
                </c:pt>
                <c:pt idx="224">
                  <c:v>1.7233333333333334</c:v>
                </c:pt>
                <c:pt idx="225">
                  <c:v>1.9966666666666664</c:v>
                </c:pt>
                <c:pt idx="226">
                  <c:v>1.9966666666666664</c:v>
                </c:pt>
                <c:pt idx="227">
                  <c:v>1.9966666666666664</c:v>
                </c:pt>
                <c:pt idx="228">
                  <c:v>1.9966666666666664</c:v>
                </c:pt>
                <c:pt idx="229">
                  <c:v>1.9966666666666664</c:v>
                </c:pt>
                <c:pt idx="230">
                  <c:v>1.9966666666666664</c:v>
                </c:pt>
                <c:pt idx="231">
                  <c:v>1.6199999999999999</c:v>
                </c:pt>
                <c:pt idx="232">
                  <c:v>1.6199999999999999</c:v>
                </c:pt>
                <c:pt idx="233">
                  <c:v>1.6199999999999999</c:v>
                </c:pt>
                <c:pt idx="234">
                  <c:v>1.6199999999999999</c:v>
                </c:pt>
                <c:pt idx="235">
                  <c:v>1.6199999999999999</c:v>
                </c:pt>
                <c:pt idx="236">
                  <c:v>1.6199999999999999</c:v>
                </c:pt>
                <c:pt idx="237">
                  <c:v>4.2233333333333336</c:v>
                </c:pt>
                <c:pt idx="238">
                  <c:v>4.2233333333333336</c:v>
                </c:pt>
                <c:pt idx="239">
                  <c:v>4.2233333333333336</c:v>
                </c:pt>
                <c:pt idx="240">
                  <c:v>4.2233333333333336</c:v>
                </c:pt>
                <c:pt idx="241">
                  <c:v>4.2233333333333336</c:v>
                </c:pt>
                <c:pt idx="242">
                  <c:v>4.2233333333333336</c:v>
                </c:pt>
                <c:pt idx="243">
                  <c:v>1.7533333333333332</c:v>
                </c:pt>
                <c:pt idx="244">
                  <c:v>1.7533333333333332</c:v>
                </c:pt>
                <c:pt idx="245">
                  <c:v>1.7533333333333332</c:v>
                </c:pt>
                <c:pt idx="246">
                  <c:v>1.7533333333333332</c:v>
                </c:pt>
                <c:pt idx="247">
                  <c:v>1.7533333333333332</c:v>
                </c:pt>
                <c:pt idx="248">
                  <c:v>1.7533333333333332</c:v>
                </c:pt>
                <c:pt idx="249">
                  <c:v>1.1166666666666667</c:v>
                </c:pt>
                <c:pt idx="250">
                  <c:v>1.1166666666666667</c:v>
                </c:pt>
                <c:pt idx="251">
                  <c:v>1.1166666666666667</c:v>
                </c:pt>
                <c:pt idx="252">
                  <c:v>1.1166666666666667</c:v>
                </c:pt>
                <c:pt idx="254">
                  <c:v>1.1166666666666667</c:v>
                </c:pt>
                <c:pt idx="255">
                  <c:v>1.42</c:v>
                </c:pt>
                <c:pt idx="256" formatCode="General">
                  <c:v>1.42</c:v>
                </c:pt>
                <c:pt idx="257" formatCode="General">
                  <c:v>1.42</c:v>
                </c:pt>
                <c:pt idx="260" formatCode="General">
                  <c:v>1.42</c:v>
                </c:pt>
                <c:pt idx="261">
                  <c:v>3.5500000000000003</c:v>
                </c:pt>
                <c:pt idx="262" formatCode="General">
                  <c:v>3.5500000000000003</c:v>
                </c:pt>
                <c:pt idx="264" formatCode="General">
                  <c:v>3.5500000000000003</c:v>
                </c:pt>
                <c:pt idx="265">
                  <c:v>3.5500000000000003</c:v>
                </c:pt>
                <c:pt idx="266" formatCode="General">
                  <c:v>3.5500000000000003</c:v>
                </c:pt>
                <c:pt idx="267">
                  <c:v>0.92666666666666675</c:v>
                </c:pt>
                <c:pt idx="268">
                  <c:v>0.92666666666666675</c:v>
                </c:pt>
                <c:pt idx="269">
                  <c:v>0.92666666666666675</c:v>
                </c:pt>
                <c:pt idx="270">
                  <c:v>0.92666666666666675</c:v>
                </c:pt>
                <c:pt idx="271">
                  <c:v>0.92666666666666675</c:v>
                </c:pt>
                <c:pt idx="272">
                  <c:v>0.92666666666666675</c:v>
                </c:pt>
                <c:pt idx="273">
                  <c:v>2.3166666666666669</c:v>
                </c:pt>
                <c:pt idx="274">
                  <c:v>2.3166666666666669</c:v>
                </c:pt>
                <c:pt idx="275">
                  <c:v>2.3166666666666669</c:v>
                </c:pt>
                <c:pt idx="276">
                  <c:v>2.3166666666666669</c:v>
                </c:pt>
                <c:pt idx="277">
                  <c:v>2.3166666666666669</c:v>
                </c:pt>
                <c:pt idx="278">
                  <c:v>2.3166666666666669</c:v>
                </c:pt>
                <c:pt idx="279">
                  <c:v>4.9866666666666672</c:v>
                </c:pt>
                <c:pt idx="280" formatCode="General">
                  <c:v>4.9866666666666672</c:v>
                </c:pt>
                <c:pt idx="281" formatCode="General">
                  <c:v>4.9866666666666672</c:v>
                </c:pt>
                <c:pt idx="282" formatCode="General">
                  <c:v>4.9866666666666672</c:v>
                </c:pt>
                <c:pt idx="283" formatCode="General">
                  <c:v>4.9866666666666672</c:v>
                </c:pt>
                <c:pt idx="284" formatCode="General">
                  <c:v>4.9866666666666672</c:v>
                </c:pt>
                <c:pt idx="285">
                  <c:v>5.3999999999999995</c:v>
                </c:pt>
                <c:pt idx="286" formatCode="General">
                  <c:v>5.3999999999999995</c:v>
                </c:pt>
                <c:pt idx="287" formatCode="General">
                  <c:v>5.3999999999999995</c:v>
                </c:pt>
                <c:pt idx="288" formatCode="General">
                  <c:v>5.3999999999999995</c:v>
                </c:pt>
                <c:pt idx="289" formatCode="General">
                  <c:v>5.3999999999999995</c:v>
                </c:pt>
                <c:pt idx="290" formatCode="General">
                  <c:v>5.3999999999999995</c:v>
                </c:pt>
                <c:pt idx="291">
                  <c:v>1.99</c:v>
                </c:pt>
                <c:pt idx="292">
                  <c:v>1.99</c:v>
                </c:pt>
                <c:pt idx="293">
                  <c:v>1.99</c:v>
                </c:pt>
                <c:pt idx="294">
                  <c:v>1.99</c:v>
                </c:pt>
                <c:pt idx="295">
                  <c:v>1.99</c:v>
                </c:pt>
                <c:pt idx="296">
                  <c:v>1.99</c:v>
                </c:pt>
                <c:pt idx="297">
                  <c:v>1.93</c:v>
                </c:pt>
                <c:pt idx="298">
                  <c:v>1.93</c:v>
                </c:pt>
                <c:pt idx="299">
                  <c:v>1.93</c:v>
                </c:pt>
                <c:pt idx="300">
                  <c:v>1.93</c:v>
                </c:pt>
                <c:pt idx="301">
                  <c:v>1.93</c:v>
                </c:pt>
                <c:pt idx="302">
                  <c:v>1.93</c:v>
                </c:pt>
                <c:pt idx="303">
                  <c:v>0.75</c:v>
                </c:pt>
                <c:pt idx="304">
                  <c:v>0.75</c:v>
                </c:pt>
                <c:pt idx="305">
                  <c:v>0.75</c:v>
                </c:pt>
                <c:pt idx="306">
                  <c:v>0.75</c:v>
                </c:pt>
                <c:pt idx="307">
                  <c:v>0.75</c:v>
                </c:pt>
                <c:pt idx="308">
                  <c:v>0.75</c:v>
                </c:pt>
                <c:pt idx="309">
                  <c:v>0.44999999999999996</c:v>
                </c:pt>
                <c:pt idx="310" formatCode="General">
                  <c:v>0.44999999999999996</c:v>
                </c:pt>
                <c:pt idx="311" formatCode="General">
                  <c:v>0.44999999999999996</c:v>
                </c:pt>
                <c:pt idx="312" formatCode="General">
                  <c:v>0.44999999999999996</c:v>
                </c:pt>
                <c:pt idx="313" formatCode="General">
                  <c:v>0.44999999999999996</c:v>
                </c:pt>
                <c:pt idx="314" formatCode="General">
                  <c:v>2.21</c:v>
                </c:pt>
                <c:pt idx="315" formatCode="General">
                  <c:v>2.21</c:v>
                </c:pt>
                <c:pt idx="316" formatCode="General">
                  <c:v>2.21</c:v>
                </c:pt>
                <c:pt idx="317" formatCode="General">
                  <c:v>2.21</c:v>
                </c:pt>
                <c:pt idx="318" formatCode="General">
                  <c:v>2.21</c:v>
                </c:pt>
              </c:numCache>
            </c:numRef>
          </c:xVal>
          <c:yVal>
            <c:numRef>
              <c:f>'Date after quality controle'!$O$5:$O$323</c:f>
              <c:numCache>
                <c:formatCode>0.00</c:formatCode>
                <c:ptCount val="319"/>
                <c:pt idx="0">
                  <c:v>7.2471999999999976</c:v>
                </c:pt>
                <c:pt idx="6">
                  <c:v>4.8726666666666745</c:v>
                </c:pt>
                <c:pt idx="12">
                  <c:v>2.0141732283464546</c:v>
                </c:pt>
                <c:pt idx="18">
                  <c:v>13.132000000000005</c:v>
                </c:pt>
                <c:pt idx="24">
                  <c:v>2.0112860892388427</c:v>
                </c:pt>
                <c:pt idx="30">
                  <c:v>0.9197530864197544</c:v>
                </c:pt>
                <c:pt idx="36">
                  <c:v>1.3751181102362224</c:v>
                </c:pt>
                <c:pt idx="42">
                  <c:v>1.0874015748031496</c:v>
                </c:pt>
                <c:pt idx="48">
                  <c:v>2.5120000000000005</c:v>
                </c:pt>
                <c:pt idx="54">
                  <c:v>0.82973568281938392</c:v>
                </c:pt>
                <c:pt idx="60">
                  <c:v>12.90256410256413</c:v>
                </c:pt>
                <c:pt idx="66">
                  <c:v>18.849382716049384</c:v>
                </c:pt>
                <c:pt idx="72">
                  <c:v>1.4078740157480307</c:v>
                </c:pt>
                <c:pt idx="78">
                  <c:v>1.3692913385826786</c:v>
                </c:pt>
                <c:pt idx="84">
                  <c:v>11.786419753086422</c:v>
                </c:pt>
                <c:pt idx="90">
                  <c:v>41.199999999999989</c:v>
                </c:pt>
                <c:pt idx="96">
                  <c:v>3.2814814814814759</c:v>
                </c:pt>
                <c:pt idx="102">
                  <c:v>0.46682098765432284</c:v>
                </c:pt>
                <c:pt idx="108">
                  <c:v>1.1064566929133852</c:v>
                </c:pt>
                <c:pt idx="114">
                  <c:v>1.54199475065617</c:v>
                </c:pt>
                <c:pt idx="120">
                  <c:v>2.4908136482939636</c:v>
                </c:pt>
                <c:pt idx="126">
                  <c:v>0.6031496062992131</c:v>
                </c:pt>
                <c:pt idx="132">
                  <c:v>0.45478395061728433</c:v>
                </c:pt>
                <c:pt idx="138">
                  <c:v>1.0608923884514421</c:v>
                </c:pt>
                <c:pt idx="144">
                  <c:v>1.1974397297560022</c:v>
                </c:pt>
                <c:pt idx="150">
                  <c:v>1.1624671916010485</c:v>
                </c:pt>
                <c:pt idx="156">
                  <c:v>0.72333333333333394</c:v>
                </c:pt>
                <c:pt idx="162">
                  <c:v>0.53052031690482926</c:v>
                </c:pt>
                <c:pt idx="168">
                  <c:v>0.80221881986973875</c:v>
                </c:pt>
                <c:pt idx="174">
                  <c:v>1.0628086419753076</c:v>
                </c:pt>
                <c:pt idx="180">
                  <c:v>0.6885185185185192</c:v>
                </c:pt>
                <c:pt idx="185">
                  <c:v>0.69166666666666654</c:v>
                </c:pt>
                <c:pt idx="191">
                  <c:v>0.98005249343832268</c:v>
                </c:pt>
                <c:pt idx="196">
                  <c:v>3.0974999999999961</c:v>
                </c:pt>
                <c:pt idx="202">
                  <c:v>2.2916666666666665</c:v>
                </c:pt>
                <c:pt idx="208">
                  <c:v>1.2511811023622055</c:v>
                </c:pt>
                <c:pt idx="214">
                  <c:v>1.8952160493827159</c:v>
                </c:pt>
                <c:pt idx="220">
                  <c:v>2.7913333333333319</c:v>
                </c:pt>
                <c:pt idx="225">
                  <c:v>4.3924999999999974</c:v>
                </c:pt>
                <c:pt idx="231">
                  <c:v>1.724166666666666</c:v>
                </c:pt>
                <c:pt idx="237">
                  <c:v>3.8086419753086385</c:v>
                </c:pt>
                <c:pt idx="243">
                  <c:v>1.5543750000000012</c:v>
                </c:pt>
                <c:pt idx="249">
                  <c:v>1.2364829396325436</c:v>
                </c:pt>
                <c:pt idx="255">
                  <c:v>1.6440000000000055</c:v>
                </c:pt>
                <c:pt idx="261">
                  <c:v>1.7750000000000004</c:v>
                </c:pt>
                <c:pt idx="267">
                  <c:v>0.86771653543307015</c:v>
                </c:pt>
                <c:pt idx="273">
                  <c:v>2.0875000000000021</c:v>
                </c:pt>
                <c:pt idx="279">
                  <c:v>3.9466666666666623</c:v>
                </c:pt>
                <c:pt idx="285">
                  <c:v>4.2838888888888844</c:v>
                </c:pt>
                <c:pt idx="291">
                  <c:v>2.984666666666679</c:v>
                </c:pt>
                <c:pt idx="297">
                  <c:v>1.7663580246913604</c:v>
                </c:pt>
                <c:pt idx="303">
                  <c:v>0.73517060367454301</c:v>
                </c:pt>
                <c:pt idx="309">
                  <c:v>0.76388888888888884</c:v>
                </c:pt>
                <c:pt idx="314">
                  <c:v>1.6941666666666706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9A-4548-BB54-7281E981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006752"/>
        <c:axId val="1192904864"/>
      </c:scatterChart>
      <c:valAx>
        <c:axId val="139900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fr-FR"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Turbidity (FNU)</a:t>
                </a:r>
              </a:p>
            </c:rich>
          </c:tx>
          <c:layout>
            <c:manualLayout>
              <c:xMode val="edge"/>
              <c:yMode val="edge"/>
              <c:x val="0.44527204724409453"/>
              <c:y val="0.914888588139484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fr-FR"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904864"/>
        <c:crosses val="autoZero"/>
        <c:crossBetween val="midCat"/>
      </c:valAx>
      <c:valAx>
        <c:axId val="119290486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fr-FR"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SPM (g/m3)</a:t>
                </a:r>
              </a:p>
            </c:rich>
          </c:tx>
          <c:layout>
            <c:manualLayout>
              <c:xMode val="edge"/>
              <c:yMode val="edge"/>
              <c:x val="1.429208422810785E-2"/>
              <c:y val="0.364331555329777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fr-FR"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fr-FR"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9006752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 rtl="0">
        <a:defRPr lang="fr-FR" sz="16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Correlation between average Turbidity (FNU) and average SPM (mg/l) </a:t>
            </a:r>
          </a:p>
        </c:rich>
      </c:tx>
      <c:layout>
        <c:manualLayout>
          <c:xMode val="edge"/>
          <c:yMode val="edge"/>
          <c:x val="0.16260334592303924"/>
          <c:y val="6.1004744213606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fr-FR"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452787705926908"/>
          <c:y val="0.18753682564065138"/>
          <c:w val="0.86469527157104087"/>
          <c:h val="0.6044828860986766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7138597290601522E-2"/>
                  <c:y val="0.2103273514795203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fr-FR" sz="12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 = 1,3329x - 0,2399</a:t>
                    </a:r>
                    <a:br>
                      <a:rPr lang="en-US"/>
                    </a:br>
                    <a:r>
                      <a:rPr lang="en-US"/>
                      <a:t>R² = 0,9336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fr-FR"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'Date after quality controle'!$P$5:$P$324</c:f>
                <c:numCache>
                  <c:formatCode>General</c:formatCode>
                  <c:ptCount val="320"/>
                  <c:pt idx="0">
                    <c:v>0.92747140117633864</c:v>
                  </c:pt>
                  <c:pt idx="6">
                    <c:v>0.74102811462633389</c:v>
                  </c:pt>
                  <c:pt idx="12">
                    <c:v>0.38085109176042758</c:v>
                  </c:pt>
                  <c:pt idx="18">
                    <c:v>0.63804702021089221</c:v>
                  </c:pt>
                  <c:pt idx="24">
                    <c:v>0.75377877769158685</c:v>
                  </c:pt>
                  <c:pt idx="30">
                    <c:v>0.20393056951657829</c:v>
                  </c:pt>
                  <c:pt idx="36">
                    <c:v>0.21721839325357106</c:v>
                  </c:pt>
                  <c:pt idx="42">
                    <c:v>9.1337225078157114E-2</c:v>
                  </c:pt>
                  <c:pt idx="48">
                    <c:v>0.67257118582348308</c:v>
                  </c:pt>
                  <c:pt idx="54">
                    <c:v>0.2484646717049476</c:v>
                  </c:pt>
                  <c:pt idx="60">
                    <c:v>1.0843553061521278</c:v>
                  </c:pt>
                  <c:pt idx="66">
                    <c:v>1.0095384142196473</c:v>
                  </c:pt>
                  <c:pt idx="72">
                    <c:v>0.17963251525178134</c:v>
                  </c:pt>
                  <c:pt idx="78">
                    <c:v>0.69220919836935879</c:v>
                  </c:pt>
                  <c:pt idx="84">
                    <c:v>0.83523787849431175</c:v>
                  </c:pt>
                  <c:pt idx="90">
                    <c:v>2.974898271179379</c:v>
                  </c:pt>
                  <c:pt idx="96">
                    <c:v>0.43640883916017204</c:v>
                  </c:pt>
                  <c:pt idx="102">
                    <c:v>0.15730107156268688</c:v>
                  </c:pt>
                  <c:pt idx="108">
                    <c:v>0.2133570599780322</c:v>
                  </c:pt>
                  <c:pt idx="114">
                    <c:v>0.60558535880632658</c:v>
                  </c:pt>
                  <c:pt idx="120">
                    <c:v>8.1511340447394443E-2</c:v>
                  </c:pt>
                  <c:pt idx="126">
                    <c:v>0.18711418445280065</c:v>
                  </c:pt>
                  <c:pt idx="132">
                    <c:v>0.22281819517809551</c:v>
                  </c:pt>
                  <c:pt idx="138">
                    <c:v>0.84065503670358899</c:v>
                  </c:pt>
                  <c:pt idx="144">
                    <c:v>0.87886443625876198</c:v>
                  </c:pt>
                  <c:pt idx="150">
                    <c:v>0.34326145281721376</c:v>
                  </c:pt>
                  <c:pt idx="156">
                    <c:v>0.2191167851016885</c:v>
                  </c:pt>
                  <c:pt idx="162">
                    <c:v>0.25623388265581609</c:v>
                  </c:pt>
                  <c:pt idx="168">
                    <c:v>0.35527011646583168</c:v>
                  </c:pt>
                  <c:pt idx="174">
                    <c:v>0.10003671593917186</c:v>
                  </c:pt>
                  <c:pt idx="180">
                    <c:v>0.11866418999126319</c:v>
                  </c:pt>
                  <c:pt idx="185">
                    <c:v>0.13365958028484165</c:v>
                  </c:pt>
                  <c:pt idx="191">
                    <c:v>0.41271361418267266</c:v>
                  </c:pt>
                  <c:pt idx="196">
                    <c:v>0.3417418616441335</c:v>
                  </c:pt>
                  <c:pt idx="202">
                    <c:v>0.84866611023809624</c:v>
                  </c:pt>
                  <c:pt idx="208">
                    <c:v>0.17370514197039283</c:v>
                  </c:pt>
                  <c:pt idx="214">
                    <c:v>0.68580237884899131</c:v>
                  </c:pt>
                  <c:pt idx="220">
                    <c:v>0.54376056822425056</c:v>
                  </c:pt>
                  <c:pt idx="225">
                    <c:v>0.1673170642821582</c:v>
                  </c:pt>
                  <c:pt idx="231">
                    <c:v>0.10807019323878041</c:v>
                  </c:pt>
                  <c:pt idx="237">
                    <c:v>0.22683686017482774</c:v>
                  </c:pt>
                  <c:pt idx="243">
                    <c:v>5.8572426675582726E-2</c:v>
                  </c:pt>
                  <c:pt idx="249">
                    <c:v>0.18462554944134787</c:v>
                  </c:pt>
                  <c:pt idx="255">
                    <c:v>0.64207372370053051</c:v>
                  </c:pt>
                  <c:pt idx="261">
                    <c:v>0.20841998198082703</c:v>
                  </c:pt>
                  <c:pt idx="267">
                    <c:v>6.8723514504450092E-2</c:v>
                  </c:pt>
                  <c:pt idx="273">
                    <c:v>0.14771594362153104</c:v>
                  </c:pt>
                  <c:pt idx="279">
                    <c:v>0.15212567903619398</c:v>
                  </c:pt>
                  <c:pt idx="285">
                    <c:v>0.13972062071094427</c:v>
                  </c:pt>
                  <c:pt idx="291">
                    <c:v>0.1764243621373052</c:v>
                  </c:pt>
                  <c:pt idx="297">
                    <c:v>0.12809540054786506</c:v>
                  </c:pt>
                  <c:pt idx="303">
                    <c:v>0.4116023519931884</c:v>
                  </c:pt>
                  <c:pt idx="309">
                    <c:v>0.39044606669983456</c:v>
                  </c:pt>
                  <c:pt idx="314">
                    <c:v>0.25239684361469994</c:v>
                  </c:pt>
                </c:numCache>
              </c:numRef>
            </c:plus>
            <c:minus>
              <c:numRef>
                <c:f>'Date after quality controle'!$P$5:$P$324</c:f>
                <c:numCache>
                  <c:formatCode>General</c:formatCode>
                  <c:ptCount val="320"/>
                  <c:pt idx="0">
                    <c:v>0.92747140117633864</c:v>
                  </c:pt>
                  <c:pt idx="6">
                    <c:v>0.74102811462633389</c:v>
                  </c:pt>
                  <c:pt idx="12">
                    <c:v>0.38085109176042758</c:v>
                  </c:pt>
                  <c:pt idx="18">
                    <c:v>0.63804702021089221</c:v>
                  </c:pt>
                  <c:pt idx="24">
                    <c:v>0.75377877769158685</c:v>
                  </c:pt>
                  <c:pt idx="30">
                    <c:v>0.20393056951657829</c:v>
                  </c:pt>
                  <c:pt idx="36">
                    <c:v>0.21721839325357106</c:v>
                  </c:pt>
                  <c:pt idx="42">
                    <c:v>9.1337225078157114E-2</c:v>
                  </c:pt>
                  <c:pt idx="48">
                    <c:v>0.67257118582348308</c:v>
                  </c:pt>
                  <c:pt idx="54">
                    <c:v>0.2484646717049476</c:v>
                  </c:pt>
                  <c:pt idx="60">
                    <c:v>1.0843553061521278</c:v>
                  </c:pt>
                  <c:pt idx="66">
                    <c:v>1.0095384142196473</c:v>
                  </c:pt>
                  <c:pt idx="72">
                    <c:v>0.17963251525178134</c:v>
                  </c:pt>
                  <c:pt idx="78">
                    <c:v>0.69220919836935879</c:v>
                  </c:pt>
                  <c:pt idx="84">
                    <c:v>0.83523787849431175</c:v>
                  </c:pt>
                  <c:pt idx="90">
                    <c:v>2.974898271179379</c:v>
                  </c:pt>
                  <c:pt idx="96">
                    <c:v>0.43640883916017204</c:v>
                  </c:pt>
                  <c:pt idx="102">
                    <c:v>0.15730107156268688</c:v>
                  </c:pt>
                  <c:pt idx="108">
                    <c:v>0.2133570599780322</c:v>
                  </c:pt>
                  <c:pt idx="114">
                    <c:v>0.60558535880632658</c:v>
                  </c:pt>
                  <c:pt idx="120">
                    <c:v>8.1511340447394443E-2</c:v>
                  </c:pt>
                  <c:pt idx="126">
                    <c:v>0.18711418445280065</c:v>
                  </c:pt>
                  <c:pt idx="132">
                    <c:v>0.22281819517809551</c:v>
                  </c:pt>
                  <c:pt idx="138">
                    <c:v>0.84065503670358899</c:v>
                  </c:pt>
                  <c:pt idx="144">
                    <c:v>0.87886443625876198</c:v>
                  </c:pt>
                  <c:pt idx="150">
                    <c:v>0.34326145281721376</c:v>
                  </c:pt>
                  <c:pt idx="156">
                    <c:v>0.2191167851016885</c:v>
                  </c:pt>
                  <c:pt idx="162">
                    <c:v>0.25623388265581609</c:v>
                  </c:pt>
                  <c:pt idx="168">
                    <c:v>0.35527011646583168</c:v>
                  </c:pt>
                  <c:pt idx="174">
                    <c:v>0.10003671593917186</c:v>
                  </c:pt>
                  <c:pt idx="180">
                    <c:v>0.11866418999126319</c:v>
                  </c:pt>
                  <c:pt idx="185">
                    <c:v>0.13365958028484165</c:v>
                  </c:pt>
                  <c:pt idx="191">
                    <c:v>0.41271361418267266</c:v>
                  </c:pt>
                  <c:pt idx="196">
                    <c:v>0.3417418616441335</c:v>
                  </c:pt>
                  <c:pt idx="202">
                    <c:v>0.84866611023809624</c:v>
                  </c:pt>
                  <c:pt idx="208">
                    <c:v>0.17370514197039283</c:v>
                  </c:pt>
                  <c:pt idx="214">
                    <c:v>0.68580237884899131</c:v>
                  </c:pt>
                  <c:pt idx="220">
                    <c:v>0.54376056822425056</c:v>
                  </c:pt>
                  <c:pt idx="225">
                    <c:v>0.1673170642821582</c:v>
                  </c:pt>
                  <c:pt idx="231">
                    <c:v>0.10807019323878041</c:v>
                  </c:pt>
                  <c:pt idx="237">
                    <c:v>0.22683686017482774</c:v>
                  </c:pt>
                  <c:pt idx="243">
                    <c:v>5.8572426675582726E-2</c:v>
                  </c:pt>
                  <c:pt idx="249">
                    <c:v>0.18462554944134787</c:v>
                  </c:pt>
                  <c:pt idx="255">
                    <c:v>0.64207372370053051</c:v>
                  </c:pt>
                  <c:pt idx="261">
                    <c:v>0.20841998198082703</c:v>
                  </c:pt>
                  <c:pt idx="267">
                    <c:v>6.8723514504450092E-2</c:v>
                  </c:pt>
                  <c:pt idx="273">
                    <c:v>0.14771594362153104</c:v>
                  </c:pt>
                  <c:pt idx="279">
                    <c:v>0.15212567903619398</c:v>
                  </c:pt>
                  <c:pt idx="285">
                    <c:v>0.13972062071094427</c:v>
                  </c:pt>
                  <c:pt idx="291">
                    <c:v>0.1764243621373052</c:v>
                  </c:pt>
                  <c:pt idx="297">
                    <c:v>0.12809540054786506</c:v>
                  </c:pt>
                  <c:pt idx="303">
                    <c:v>0.4116023519931884</c:v>
                  </c:pt>
                  <c:pt idx="309">
                    <c:v>0.39044606669983456</c:v>
                  </c:pt>
                  <c:pt idx="314">
                    <c:v>0.25239684361469994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'Date after quality controle'!$G$5:$G$324</c:f>
                <c:numCache>
                  <c:formatCode>General</c:formatCode>
                  <c:ptCount val="320"/>
                  <c:pt idx="0">
                    <c:v>0.31374086972106968</c:v>
                  </c:pt>
                  <c:pt idx="6">
                    <c:v>0.37986839826445318</c:v>
                  </c:pt>
                  <c:pt idx="12">
                    <c:v>0.37986839826445318</c:v>
                  </c:pt>
                  <c:pt idx="18">
                    <c:v>0.37986839826445318</c:v>
                  </c:pt>
                  <c:pt idx="24">
                    <c:v>4.163331998932257E-2</c:v>
                  </c:pt>
                  <c:pt idx="30">
                    <c:v>0.48839874419713009</c:v>
                  </c:pt>
                  <c:pt idx="36">
                    <c:v>6.8068592855540469E-2</c:v>
                  </c:pt>
                  <c:pt idx="42">
                    <c:v>3.2145502536643208E-2</c:v>
                  </c:pt>
                  <c:pt idx="48">
                    <c:v>0.17097758137642888</c:v>
                  </c:pt>
                  <c:pt idx="54">
                    <c:v>4.0414518843273711E-2</c:v>
                  </c:pt>
                  <c:pt idx="60">
                    <c:v>0.36073998022583187</c:v>
                  </c:pt>
                  <c:pt idx="66">
                    <c:v>0.15716233645501743</c:v>
                  </c:pt>
                  <c:pt idx="72">
                    <c:v>0.11239810200058241</c:v>
                  </c:pt>
                  <c:pt idx="78">
                    <c:v>6.5574385243020006E-2</c:v>
                  </c:pt>
                  <c:pt idx="84">
                    <c:v>0.27610384519838377</c:v>
                  </c:pt>
                  <c:pt idx="90">
                    <c:v>1.2055427546683428</c:v>
                  </c:pt>
                  <c:pt idx="96">
                    <c:v>0.21377558326431931</c:v>
                  </c:pt>
                  <c:pt idx="102">
                    <c:v>9.0737717258774872E-2</c:v>
                  </c:pt>
                  <c:pt idx="108">
                    <c:v>5.8594652770823076E-2</c:v>
                  </c:pt>
                  <c:pt idx="114">
                    <c:v>0.47444704657105863</c:v>
                  </c:pt>
                  <c:pt idx="120">
                    <c:v>0.72196491142806074</c:v>
                  </c:pt>
                  <c:pt idx="126">
                    <c:v>0.65736849128425168</c:v>
                  </c:pt>
                  <c:pt idx="132">
                    <c:v>4.5825756949558441E-2</c:v>
                  </c:pt>
                  <c:pt idx="138">
                    <c:v>0.28536526301099308</c:v>
                  </c:pt>
                  <c:pt idx="144">
                    <c:v>7.5718777944003654E-2</c:v>
                  </c:pt>
                  <c:pt idx="150">
                    <c:v>9.8657657246324915E-2</c:v>
                  </c:pt>
                  <c:pt idx="156">
                    <c:v>0.12423096769056224</c:v>
                  </c:pt>
                  <c:pt idx="162">
                    <c:v>0.10392304845413253</c:v>
                  </c:pt>
                  <c:pt idx="168">
                    <c:v>0.10692676621563608</c:v>
                  </c:pt>
                  <c:pt idx="174">
                    <c:v>3.5118845842842493E-2</c:v>
                  </c:pt>
                  <c:pt idx="180">
                    <c:v>5.8594652770823138E-2</c:v>
                  </c:pt>
                  <c:pt idx="185">
                    <c:v>4.0414518843273836E-2</c:v>
                  </c:pt>
                  <c:pt idx="191">
                    <c:v>0.10214368964029635</c:v>
                  </c:pt>
                  <c:pt idx="196">
                    <c:v>0.22030282189144429</c:v>
                  </c:pt>
                  <c:pt idx="202">
                    <c:v>4.3588989435406726E-2</c:v>
                  </c:pt>
                  <c:pt idx="208">
                    <c:v>0.13453624047073795</c:v>
                  </c:pt>
                  <c:pt idx="214">
                    <c:v>0.10408329997330668</c:v>
                  </c:pt>
                  <c:pt idx="220">
                    <c:v>6.5064070986477179E-2</c:v>
                  </c:pt>
                  <c:pt idx="225">
                    <c:v>6.1101009266077803E-2</c:v>
                  </c:pt>
                  <c:pt idx="231">
                    <c:v>0.25119713374161101</c:v>
                  </c:pt>
                  <c:pt idx="237">
                    <c:v>7.0945988845975722E-2</c:v>
                  </c:pt>
                  <c:pt idx="243">
                    <c:v>0.39929103838344948</c:v>
                  </c:pt>
                  <c:pt idx="249">
                    <c:v>9.0737717258774622E-2</c:v>
                  </c:pt>
                  <c:pt idx="255">
                    <c:v>0.1307669683062202</c:v>
                  </c:pt>
                  <c:pt idx="261">
                    <c:v>1.0129659421717985</c:v>
                  </c:pt>
                  <c:pt idx="267">
                    <c:v>2.5166114784235805E-2</c:v>
                  </c:pt>
                  <c:pt idx="273">
                    <c:v>8.0208062770106281E-2</c:v>
                  </c:pt>
                  <c:pt idx="279">
                    <c:v>5.8594652770823243E-2</c:v>
                  </c:pt>
                  <c:pt idx="285">
                    <c:v>0.17349351572897462</c:v>
                  </c:pt>
                  <c:pt idx="291">
                    <c:v>1.7320508075688659E-2</c:v>
                  </c:pt>
                  <c:pt idx="297">
                    <c:v>0.14106735979665888</c:v>
                  </c:pt>
                  <c:pt idx="303">
                    <c:v>0.32140317359976422</c:v>
                  </c:pt>
                  <c:pt idx="309">
                    <c:v>2.6457513110645911E-2</c:v>
                  </c:pt>
                  <c:pt idx="314">
                    <c:v>9.5393920141694455E-2</c:v>
                  </c:pt>
                </c:numCache>
              </c:numRef>
            </c:plus>
            <c:minus>
              <c:numRef>
                <c:f>'Date after quality controle'!$G$5:$G$324</c:f>
                <c:numCache>
                  <c:formatCode>General</c:formatCode>
                  <c:ptCount val="320"/>
                  <c:pt idx="0">
                    <c:v>0.31374086972106968</c:v>
                  </c:pt>
                  <c:pt idx="6">
                    <c:v>0.37986839826445318</c:v>
                  </c:pt>
                  <c:pt idx="12">
                    <c:v>0.37986839826445318</c:v>
                  </c:pt>
                  <c:pt idx="18">
                    <c:v>0.37986839826445318</c:v>
                  </c:pt>
                  <c:pt idx="24">
                    <c:v>4.163331998932257E-2</c:v>
                  </c:pt>
                  <c:pt idx="30">
                    <c:v>0.48839874419713009</c:v>
                  </c:pt>
                  <c:pt idx="36">
                    <c:v>6.8068592855540469E-2</c:v>
                  </c:pt>
                  <c:pt idx="42">
                    <c:v>3.2145502536643208E-2</c:v>
                  </c:pt>
                  <c:pt idx="48">
                    <c:v>0.17097758137642888</c:v>
                  </c:pt>
                  <c:pt idx="54">
                    <c:v>4.0414518843273711E-2</c:v>
                  </c:pt>
                  <c:pt idx="60">
                    <c:v>0.36073998022583187</c:v>
                  </c:pt>
                  <c:pt idx="66">
                    <c:v>0.15716233645501743</c:v>
                  </c:pt>
                  <c:pt idx="72">
                    <c:v>0.11239810200058241</c:v>
                  </c:pt>
                  <c:pt idx="78">
                    <c:v>6.5574385243020006E-2</c:v>
                  </c:pt>
                  <c:pt idx="84">
                    <c:v>0.27610384519838377</c:v>
                  </c:pt>
                  <c:pt idx="90">
                    <c:v>1.2055427546683428</c:v>
                  </c:pt>
                  <c:pt idx="96">
                    <c:v>0.21377558326431931</c:v>
                  </c:pt>
                  <c:pt idx="102">
                    <c:v>9.0737717258774872E-2</c:v>
                  </c:pt>
                  <c:pt idx="108">
                    <c:v>5.8594652770823076E-2</c:v>
                  </c:pt>
                  <c:pt idx="114">
                    <c:v>0.47444704657105863</c:v>
                  </c:pt>
                  <c:pt idx="120">
                    <c:v>0.72196491142806074</c:v>
                  </c:pt>
                  <c:pt idx="126">
                    <c:v>0.65736849128425168</c:v>
                  </c:pt>
                  <c:pt idx="132">
                    <c:v>4.5825756949558441E-2</c:v>
                  </c:pt>
                  <c:pt idx="138">
                    <c:v>0.28536526301099308</c:v>
                  </c:pt>
                  <c:pt idx="144">
                    <c:v>7.5718777944003654E-2</c:v>
                  </c:pt>
                  <c:pt idx="150">
                    <c:v>9.8657657246324915E-2</c:v>
                  </c:pt>
                  <c:pt idx="156">
                    <c:v>0.12423096769056224</c:v>
                  </c:pt>
                  <c:pt idx="162">
                    <c:v>0.10392304845413253</c:v>
                  </c:pt>
                  <c:pt idx="168">
                    <c:v>0.10692676621563608</c:v>
                  </c:pt>
                  <c:pt idx="174">
                    <c:v>3.5118845842842493E-2</c:v>
                  </c:pt>
                  <c:pt idx="180">
                    <c:v>5.8594652770823138E-2</c:v>
                  </c:pt>
                  <c:pt idx="185">
                    <c:v>4.0414518843273836E-2</c:v>
                  </c:pt>
                  <c:pt idx="191">
                    <c:v>0.10214368964029635</c:v>
                  </c:pt>
                  <c:pt idx="196">
                    <c:v>0.22030282189144429</c:v>
                  </c:pt>
                  <c:pt idx="202">
                    <c:v>4.3588989435406726E-2</c:v>
                  </c:pt>
                  <c:pt idx="208">
                    <c:v>0.13453624047073795</c:v>
                  </c:pt>
                  <c:pt idx="214">
                    <c:v>0.10408329997330668</c:v>
                  </c:pt>
                  <c:pt idx="220">
                    <c:v>6.5064070986477179E-2</c:v>
                  </c:pt>
                  <c:pt idx="225">
                    <c:v>6.1101009266077803E-2</c:v>
                  </c:pt>
                  <c:pt idx="231">
                    <c:v>0.25119713374161101</c:v>
                  </c:pt>
                  <c:pt idx="237">
                    <c:v>7.0945988845975722E-2</c:v>
                  </c:pt>
                  <c:pt idx="243">
                    <c:v>0.39929103838344948</c:v>
                  </c:pt>
                  <c:pt idx="249">
                    <c:v>9.0737717258774622E-2</c:v>
                  </c:pt>
                  <c:pt idx="255">
                    <c:v>0.1307669683062202</c:v>
                  </c:pt>
                  <c:pt idx="261">
                    <c:v>1.0129659421717985</c:v>
                  </c:pt>
                  <c:pt idx="267">
                    <c:v>2.5166114784235805E-2</c:v>
                  </c:pt>
                  <c:pt idx="273">
                    <c:v>8.0208062770106281E-2</c:v>
                  </c:pt>
                  <c:pt idx="279">
                    <c:v>5.8594652770823243E-2</c:v>
                  </c:pt>
                  <c:pt idx="285">
                    <c:v>0.17349351572897462</c:v>
                  </c:pt>
                  <c:pt idx="291">
                    <c:v>1.7320508075688659E-2</c:v>
                  </c:pt>
                  <c:pt idx="297">
                    <c:v>0.14106735979665888</c:v>
                  </c:pt>
                  <c:pt idx="303">
                    <c:v>0.32140317359976422</c:v>
                  </c:pt>
                  <c:pt idx="309">
                    <c:v>2.6457513110645911E-2</c:v>
                  </c:pt>
                  <c:pt idx="314">
                    <c:v>9.5393920141694455E-2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'Date after quality controle'!$F$5:$F$323</c:f>
              <c:numCache>
                <c:formatCode>0.00</c:formatCode>
                <c:ptCount val="319"/>
                <c:pt idx="0">
                  <c:v>4.6033333333333335</c:v>
                </c:pt>
                <c:pt idx="1">
                  <c:v>4.6033333333333335</c:v>
                </c:pt>
                <c:pt idx="2">
                  <c:v>4.6033333333333335</c:v>
                </c:pt>
                <c:pt idx="3">
                  <c:v>4.6033333333333335</c:v>
                </c:pt>
                <c:pt idx="4">
                  <c:v>4.6033333333333335</c:v>
                </c:pt>
                <c:pt idx="5">
                  <c:v>4.6033333333333335</c:v>
                </c:pt>
                <c:pt idx="6">
                  <c:v>2.78</c:v>
                </c:pt>
                <c:pt idx="7">
                  <c:v>2.78</c:v>
                </c:pt>
                <c:pt idx="8">
                  <c:v>2.78</c:v>
                </c:pt>
                <c:pt idx="9">
                  <c:v>2.78</c:v>
                </c:pt>
                <c:pt idx="10">
                  <c:v>2.78</c:v>
                </c:pt>
                <c:pt idx="11">
                  <c:v>2.78</c:v>
                </c:pt>
                <c:pt idx="12">
                  <c:v>2.78</c:v>
                </c:pt>
                <c:pt idx="13">
                  <c:v>2.78</c:v>
                </c:pt>
                <c:pt idx="14">
                  <c:v>2.78</c:v>
                </c:pt>
                <c:pt idx="15">
                  <c:v>2.78</c:v>
                </c:pt>
                <c:pt idx="16">
                  <c:v>2.78</c:v>
                </c:pt>
                <c:pt idx="17">
                  <c:v>2.78</c:v>
                </c:pt>
                <c:pt idx="18">
                  <c:v>2.78</c:v>
                </c:pt>
                <c:pt idx="19">
                  <c:v>2.78</c:v>
                </c:pt>
                <c:pt idx="20">
                  <c:v>2.78</c:v>
                </c:pt>
                <c:pt idx="21">
                  <c:v>2.78</c:v>
                </c:pt>
                <c:pt idx="22">
                  <c:v>2.78</c:v>
                </c:pt>
                <c:pt idx="23">
                  <c:v>2.78</c:v>
                </c:pt>
                <c:pt idx="24">
                  <c:v>1.6166666666666665</c:v>
                </c:pt>
                <c:pt idx="25">
                  <c:v>1.6166666666666665</c:v>
                </c:pt>
                <c:pt idx="26">
                  <c:v>1.6166666666666665</c:v>
                </c:pt>
                <c:pt idx="27">
                  <c:v>1.6166666666666665</c:v>
                </c:pt>
                <c:pt idx="28">
                  <c:v>1.6166666666666665</c:v>
                </c:pt>
                <c:pt idx="29">
                  <c:v>1.6166666666666665</c:v>
                </c:pt>
                <c:pt idx="30">
                  <c:v>1.3933333333333333</c:v>
                </c:pt>
                <c:pt idx="31">
                  <c:v>1.3933333333333333</c:v>
                </c:pt>
                <c:pt idx="32">
                  <c:v>1.3933333333333333</c:v>
                </c:pt>
                <c:pt idx="33">
                  <c:v>1.3933333333333333</c:v>
                </c:pt>
                <c:pt idx="34">
                  <c:v>1.3933333333333333</c:v>
                </c:pt>
                <c:pt idx="35">
                  <c:v>1.3933333333333333</c:v>
                </c:pt>
                <c:pt idx="36">
                  <c:v>0.98333333333333339</c:v>
                </c:pt>
                <c:pt idx="37">
                  <c:v>0.98333333333333339</c:v>
                </c:pt>
                <c:pt idx="38">
                  <c:v>0.98333333333333339</c:v>
                </c:pt>
                <c:pt idx="39">
                  <c:v>0.98333333333333339</c:v>
                </c:pt>
                <c:pt idx="40">
                  <c:v>0.98333333333333339</c:v>
                </c:pt>
                <c:pt idx="41">
                  <c:v>0.98333333333333339</c:v>
                </c:pt>
                <c:pt idx="42">
                  <c:v>0.74333333333333329</c:v>
                </c:pt>
                <c:pt idx="43">
                  <c:v>0.74333333333333329</c:v>
                </c:pt>
                <c:pt idx="44">
                  <c:v>0.74333333333333329</c:v>
                </c:pt>
                <c:pt idx="45">
                  <c:v>0.74333333333333329</c:v>
                </c:pt>
                <c:pt idx="46">
                  <c:v>0.74333333333333329</c:v>
                </c:pt>
                <c:pt idx="47">
                  <c:v>0.74333333333333329</c:v>
                </c:pt>
                <c:pt idx="48">
                  <c:v>2.6533333333333329</c:v>
                </c:pt>
                <c:pt idx="49">
                  <c:v>2.6533333333333329</c:v>
                </c:pt>
                <c:pt idx="50">
                  <c:v>2.6533333333333329</c:v>
                </c:pt>
                <c:pt idx="51">
                  <c:v>2.6533333333333329</c:v>
                </c:pt>
                <c:pt idx="52">
                  <c:v>2.6533333333333329</c:v>
                </c:pt>
                <c:pt idx="53">
                  <c:v>2.6533333333333329</c:v>
                </c:pt>
                <c:pt idx="54">
                  <c:v>1.1366666666666667</c:v>
                </c:pt>
                <c:pt idx="55">
                  <c:v>1.1366666666666667</c:v>
                </c:pt>
                <c:pt idx="56">
                  <c:v>1.1366666666666667</c:v>
                </c:pt>
                <c:pt idx="57">
                  <c:v>1.1366666666666667</c:v>
                </c:pt>
                <c:pt idx="58">
                  <c:v>1.1366666666666667</c:v>
                </c:pt>
                <c:pt idx="59">
                  <c:v>1.1366666666666667</c:v>
                </c:pt>
                <c:pt idx="60">
                  <c:v>10.126666666666667</c:v>
                </c:pt>
                <c:pt idx="61">
                  <c:v>10.126666666666667</c:v>
                </c:pt>
                <c:pt idx="62">
                  <c:v>10.126666666666667</c:v>
                </c:pt>
                <c:pt idx="63">
                  <c:v>10.126666666666667</c:v>
                </c:pt>
                <c:pt idx="64">
                  <c:v>10.126666666666667</c:v>
                </c:pt>
                <c:pt idx="65">
                  <c:v>10.126666666666667</c:v>
                </c:pt>
                <c:pt idx="66">
                  <c:v>13.229999999999999</c:v>
                </c:pt>
                <c:pt idx="67">
                  <c:v>13.229999999999999</c:v>
                </c:pt>
                <c:pt idx="68">
                  <c:v>13.229999999999999</c:v>
                </c:pt>
                <c:pt idx="69">
                  <c:v>13.229999999999999</c:v>
                </c:pt>
                <c:pt idx="70">
                  <c:v>13.229999999999999</c:v>
                </c:pt>
                <c:pt idx="71">
                  <c:v>13.229999999999999</c:v>
                </c:pt>
                <c:pt idx="72">
                  <c:v>1.2966666666666666</c:v>
                </c:pt>
                <c:pt idx="73">
                  <c:v>1.2966666666666666</c:v>
                </c:pt>
                <c:pt idx="74">
                  <c:v>1.2966666666666666</c:v>
                </c:pt>
                <c:pt idx="75">
                  <c:v>1.2966666666666666</c:v>
                </c:pt>
                <c:pt idx="76">
                  <c:v>1.2966666666666666</c:v>
                </c:pt>
                <c:pt idx="77">
                  <c:v>1.2966666666666666</c:v>
                </c:pt>
                <c:pt idx="78">
                  <c:v>0.71</c:v>
                </c:pt>
                <c:pt idx="79">
                  <c:v>0.71</c:v>
                </c:pt>
                <c:pt idx="80">
                  <c:v>0.71</c:v>
                </c:pt>
                <c:pt idx="81">
                  <c:v>0.71</c:v>
                </c:pt>
                <c:pt idx="82">
                  <c:v>0.71</c:v>
                </c:pt>
                <c:pt idx="83">
                  <c:v>0.71</c:v>
                </c:pt>
                <c:pt idx="84">
                  <c:v>9.8966666666666665</c:v>
                </c:pt>
                <c:pt idx="85">
                  <c:v>9.8966666666666665</c:v>
                </c:pt>
                <c:pt idx="86">
                  <c:v>9.8966666666666665</c:v>
                </c:pt>
                <c:pt idx="87">
                  <c:v>9.8966666666666665</c:v>
                </c:pt>
                <c:pt idx="88">
                  <c:v>9.8966666666666665</c:v>
                </c:pt>
                <c:pt idx="89">
                  <c:v>9.8966666666666665</c:v>
                </c:pt>
                <c:pt idx="90">
                  <c:v>30.933333333333337</c:v>
                </c:pt>
                <c:pt idx="91">
                  <c:v>30.933333333333337</c:v>
                </c:pt>
                <c:pt idx="92">
                  <c:v>30.933333333333337</c:v>
                </c:pt>
                <c:pt idx="93">
                  <c:v>30.933333333333337</c:v>
                </c:pt>
                <c:pt idx="94">
                  <c:v>30.933333333333337</c:v>
                </c:pt>
                <c:pt idx="95">
                  <c:v>30.933333333333337</c:v>
                </c:pt>
                <c:pt idx="96">
                  <c:v>3.29</c:v>
                </c:pt>
                <c:pt idx="97">
                  <c:v>3.29</c:v>
                </c:pt>
                <c:pt idx="98">
                  <c:v>3.29</c:v>
                </c:pt>
                <c:pt idx="99">
                  <c:v>3.29</c:v>
                </c:pt>
                <c:pt idx="100">
                  <c:v>3.29</c:v>
                </c:pt>
                <c:pt idx="101">
                  <c:v>3.29</c:v>
                </c:pt>
                <c:pt idx="102">
                  <c:v>0.51</c:v>
                </c:pt>
                <c:pt idx="103">
                  <c:v>0.51</c:v>
                </c:pt>
                <c:pt idx="104">
                  <c:v>0.51</c:v>
                </c:pt>
                <c:pt idx="105">
                  <c:v>0.51</c:v>
                </c:pt>
                <c:pt idx="106">
                  <c:v>0.51</c:v>
                </c:pt>
                <c:pt idx="107">
                  <c:v>0.51</c:v>
                </c:pt>
                <c:pt idx="108">
                  <c:v>1.1100000000000001</c:v>
                </c:pt>
                <c:pt idx="109">
                  <c:v>1.1100000000000001</c:v>
                </c:pt>
                <c:pt idx="110">
                  <c:v>1.1100000000000001</c:v>
                </c:pt>
                <c:pt idx="111">
                  <c:v>1.1100000000000001</c:v>
                </c:pt>
                <c:pt idx="112">
                  <c:v>1.1100000000000001</c:v>
                </c:pt>
                <c:pt idx="113">
                  <c:v>1.1100000000000001</c:v>
                </c:pt>
                <c:pt idx="114">
                  <c:v>1.67</c:v>
                </c:pt>
                <c:pt idx="115">
                  <c:v>1.67</c:v>
                </c:pt>
                <c:pt idx="116">
                  <c:v>1.67</c:v>
                </c:pt>
                <c:pt idx="117">
                  <c:v>1.67</c:v>
                </c:pt>
                <c:pt idx="118">
                  <c:v>1.67</c:v>
                </c:pt>
                <c:pt idx="119">
                  <c:v>1.67</c:v>
                </c:pt>
                <c:pt idx="120">
                  <c:v>3.9</c:v>
                </c:pt>
                <c:pt idx="121">
                  <c:v>3.9</c:v>
                </c:pt>
                <c:pt idx="122">
                  <c:v>3.9</c:v>
                </c:pt>
                <c:pt idx="123">
                  <c:v>3.9</c:v>
                </c:pt>
                <c:pt idx="124">
                  <c:v>3.9</c:v>
                </c:pt>
                <c:pt idx="125">
                  <c:v>3.9</c:v>
                </c:pt>
                <c:pt idx="126">
                  <c:v>1.22</c:v>
                </c:pt>
                <c:pt idx="127">
                  <c:v>1.22</c:v>
                </c:pt>
                <c:pt idx="128">
                  <c:v>1.22</c:v>
                </c:pt>
                <c:pt idx="129">
                  <c:v>1.22</c:v>
                </c:pt>
                <c:pt idx="130">
                  <c:v>1.22</c:v>
                </c:pt>
                <c:pt idx="131">
                  <c:v>1.22</c:v>
                </c:pt>
                <c:pt idx="132">
                  <c:v>0.62</c:v>
                </c:pt>
                <c:pt idx="133">
                  <c:v>0.62</c:v>
                </c:pt>
                <c:pt idx="134">
                  <c:v>0.62</c:v>
                </c:pt>
                <c:pt idx="135">
                  <c:v>0.62</c:v>
                </c:pt>
                <c:pt idx="136">
                  <c:v>0.62</c:v>
                </c:pt>
                <c:pt idx="137">
                  <c:v>0.62</c:v>
                </c:pt>
                <c:pt idx="138" formatCode="General">
                  <c:v>1.0900000000000001</c:v>
                </c:pt>
                <c:pt idx="139" formatCode="General">
                  <c:v>1.0900000000000001</c:v>
                </c:pt>
                <c:pt idx="140" formatCode="General">
                  <c:v>1.0900000000000001</c:v>
                </c:pt>
                <c:pt idx="141" formatCode="General">
                  <c:v>1.0900000000000001</c:v>
                </c:pt>
                <c:pt idx="142" formatCode="General">
                  <c:v>1.0900000000000001</c:v>
                </c:pt>
                <c:pt idx="143" formatCode="General">
                  <c:v>1.0900000000000001</c:v>
                </c:pt>
                <c:pt idx="144" formatCode="General">
                  <c:v>0.76</c:v>
                </c:pt>
                <c:pt idx="145" formatCode="General">
                  <c:v>0.76</c:v>
                </c:pt>
                <c:pt idx="146" formatCode="General">
                  <c:v>0.76</c:v>
                </c:pt>
                <c:pt idx="147" formatCode="General">
                  <c:v>0.76</c:v>
                </c:pt>
                <c:pt idx="148" formatCode="General">
                  <c:v>0.76</c:v>
                </c:pt>
                <c:pt idx="149" formatCode="General">
                  <c:v>0.76</c:v>
                </c:pt>
                <c:pt idx="150" formatCode="General">
                  <c:v>1.03</c:v>
                </c:pt>
                <c:pt idx="151" formatCode="General">
                  <c:v>1.03</c:v>
                </c:pt>
                <c:pt idx="152" formatCode="General">
                  <c:v>1.03</c:v>
                </c:pt>
                <c:pt idx="153" formatCode="General">
                  <c:v>1.03</c:v>
                </c:pt>
                <c:pt idx="154" formatCode="General">
                  <c:v>1.03</c:v>
                </c:pt>
                <c:pt idx="155" formatCode="General">
                  <c:v>1.03</c:v>
                </c:pt>
                <c:pt idx="156" formatCode="General">
                  <c:v>0.8</c:v>
                </c:pt>
                <c:pt idx="157" formatCode="General">
                  <c:v>0.8</c:v>
                </c:pt>
                <c:pt idx="158" formatCode="General">
                  <c:v>0.8</c:v>
                </c:pt>
                <c:pt idx="159" formatCode="General">
                  <c:v>0.8</c:v>
                </c:pt>
                <c:pt idx="160" formatCode="General">
                  <c:v>0.8</c:v>
                </c:pt>
                <c:pt idx="161" formatCode="General">
                  <c:v>0.8</c:v>
                </c:pt>
                <c:pt idx="162" formatCode="General">
                  <c:v>0.56000000000000005</c:v>
                </c:pt>
                <c:pt idx="163" formatCode="General">
                  <c:v>0.56000000000000005</c:v>
                </c:pt>
                <c:pt idx="164" formatCode="General">
                  <c:v>0.56000000000000005</c:v>
                </c:pt>
                <c:pt idx="165" formatCode="General">
                  <c:v>0.56000000000000005</c:v>
                </c:pt>
                <c:pt idx="166" formatCode="General">
                  <c:v>0.56000000000000005</c:v>
                </c:pt>
                <c:pt idx="167" formatCode="General">
                  <c:v>0.56000000000000005</c:v>
                </c:pt>
                <c:pt idx="168" formatCode="General">
                  <c:v>0.7</c:v>
                </c:pt>
                <c:pt idx="169" formatCode="General">
                  <c:v>0.7</c:v>
                </c:pt>
                <c:pt idx="170" formatCode="General">
                  <c:v>0.7</c:v>
                </c:pt>
                <c:pt idx="171" formatCode="General">
                  <c:v>0.7</c:v>
                </c:pt>
                <c:pt idx="172" formatCode="General">
                  <c:v>0.7</c:v>
                </c:pt>
                <c:pt idx="173" formatCode="General">
                  <c:v>0.7</c:v>
                </c:pt>
                <c:pt idx="174">
                  <c:v>0.73666666666666669</c:v>
                </c:pt>
                <c:pt idx="175">
                  <c:v>0.73666666666666669</c:v>
                </c:pt>
                <c:pt idx="176">
                  <c:v>0.73666666666666669</c:v>
                </c:pt>
                <c:pt idx="177">
                  <c:v>0.73666666666666669</c:v>
                </c:pt>
                <c:pt idx="178">
                  <c:v>0.73666666666666669</c:v>
                </c:pt>
                <c:pt idx="179">
                  <c:v>0.73666666666666669</c:v>
                </c:pt>
                <c:pt idx="180">
                  <c:v>0.62333333333333329</c:v>
                </c:pt>
                <c:pt idx="181">
                  <c:v>0.62333333333333329</c:v>
                </c:pt>
                <c:pt idx="182">
                  <c:v>0.62333333333333329</c:v>
                </c:pt>
                <c:pt idx="183">
                  <c:v>0.62333333333333329</c:v>
                </c:pt>
                <c:pt idx="184">
                  <c:v>0.62333333333333329</c:v>
                </c:pt>
                <c:pt idx="185">
                  <c:v>0.60333333333333339</c:v>
                </c:pt>
                <c:pt idx="186">
                  <c:v>0.60333333333333339</c:v>
                </c:pt>
                <c:pt idx="187">
                  <c:v>0.60333333333333339</c:v>
                </c:pt>
                <c:pt idx="188">
                  <c:v>0.60333333333333339</c:v>
                </c:pt>
                <c:pt idx="189">
                  <c:v>0.60333333333333339</c:v>
                </c:pt>
                <c:pt idx="190">
                  <c:v>0.60333333333333339</c:v>
                </c:pt>
                <c:pt idx="191">
                  <c:v>0.65666666666666662</c:v>
                </c:pt>
                <c:pt idx="192">
                  <c:v>0.65666666666666662</c:v>
                </c:pt>
                <c:pt idx="193">
                  <c:v>0.65666666666666662</c:v>
                </c:pt>
                <c:pt idx="194">
                  <c:v>0.65666666666666662</c:v>
                </c:pt>
                <c:pt idx="195">
                  <c:v>0.65666666666666662</c:v>
                </c:pt>
                <c:pt idx="196">
                  <c:v>2.2166666666666668</c:v>
                </c:pt>
                <c:pt idx="197">
                  <c:v>2.2166666666666668</c:v>
                </c:pt>
                <c:pt idx="198">
                  <c:v>2.2166666666666668</c:v>
                </c:pt>
                <c:pt idx="199">
                  <c:v>2.2166666666666668</c:v>
                </c:pt>
                <c:pt idx="200">
                  <c:v>2.2166666666666668</c:v>
                </c:pt>
                <c:pt idx="201">
                  <c:v>2.2166666666666668</c:v>
                </c:pt>
                <c:pt idx="202">
                  <c:v>2.5799999999999996</c:v>
                </c:pt>
                <c:pt idx="203">
                  <c:v>2.5799999999999996</c:v>
                </c:pt>
                <c:pt idx="204">
                  <c:v>2.5799999999999996</c:v>
                </c:pt>
                <c:pt idx="205">
                  <c:v>2.5799999999999996</c:v>
                </c:pt>
                <c:pt idx="206">
                  <c:v>2.5799999999999996</c:v>
                </c:pt>
                <c:pt idx="207">
                  <c:v>2.5799999999999996</c:v>
                </c:pt>
                <c:pt idx="208">
                  <c:v>1.05</c:v>
                </c:pt>
                <c:pt idx="209">
                  <c:v>1.05</c:v>
                </c:pt>
                <c:pt idx="210">
                  <c:v>1.05</c:v>
                </c:pt>
                <c:pt idx="211">
                  <c:v>1.05</c:v>
                </c:pt>
                <c:pt idx="212">
                  <c:v>1.05</c:v>
                </c:pt>
                <c:pt idx="213">
                  <c:v>1.05</c:v>
                </c:pt>
                <c:pt idx="214">
                  <c:v>0.93666666666666665</c:v>
                </c:pt>
                <c:pt idx="215">
                  <c:v>0.93666666666666665</c:v>
                </c:pt>
                <c:pt idx="216">
                  <c:v>0.93666666666666665</c:v>
                </c:pt>
                <c:pt idx="217">
                  <c:v>0.93666666666666665</c:v>
                </c:pt>
                <c:pt idx="218">
                  <c:v>0.93666666666666665</c:v>
                </c:pt>
                <c:pt idx="219">
                  <c:v>0.93666666666666665</c:v>
                </c:pt>
                <c:pt idx="220">
                  <c:v>1.7233333333333334</c:v>
                </c:pt>
                <c:pt idx="221">
                  <c:v>1.7233333333333334</c:v>
                </c:pt>
                <c:pt idx="222">
                  <c:v>1.7233333333333334</c:v>
                </c:pt>
                <c:pt idx="223">
                  <c:v>1.7233333333333334</c:v>
                </c:pt>
                <c:pt idx="224">
                  <c:v>1.7233333333333334</c:v>
                </c:pt>
                <c:pt idx="225">
                  <c:v>1.9966666666666664</c:v>
                </c:pt>
                <c:pt idx="226">
                  <c:v>1.9966666666666664</c:v>
                </c:pt>
                <c:pt idx="227">
                  <c:v>1.9966666666666664</c:v>
                </c:pt>
                <c:pt idx="228">
                  <c:v>1.9966666666666664</c:v>
                </c:pt>
                <c:pt idx="229">
                  <c:v>1.9966666666666664</c:v>
                </c:pt>
                <c:pt idx="230">
                  <c:v>1.9966666666666664</c:v>
                </c:pt>
                <c:pt idx="231">
                  <c:v>1.6199999999999999</c:v>
                </c:pt>
                <c:pt idx="232">
                  <c:v>1.6199999999999999</c:v>
                </c:pt>
                <c:pt idx="233">
                  <c:v>1.6199999999999999</c:v>
                </c:pt>
                <c:pt idx="234">
                  <c:v>1.6199999999999999</c:v>
                </c:pt>
                <c:pt idx="235">
                  <c:v>1.6199999999999999</c:v>
                </c:pt>
                <c:pt idx="236">
                  <c:v>1.6199999999999999</c:v>
                </c:pt>
                <c:pt idx="237">
                  <c:v>4.2233333333333336</c:v>
                </c:pt>
                <c:pt idx="238">
                  <c:v>4.2233333333333336</c:v>
                </c:pt>
                <c:pt idx="239">
                  <c:v>4.2233333333333336</c:v>
                </c:pt>
                <c:pt idx="240">
                  <c:v>4.2233333333333336</c:v>
                </c:pt>
                <c:pt idx="241">
                  <c:v>4.2233333333333336</c:v>
                </c:pt>
                <c:pt idx="242">
                  <c:v>4.2233333333333336</c:v>
                </c:pt>
                <c:pt idx="243">
                  <c:v>1.7533333333333332</c:v>
                </c:pt>
                <c:pt idx="244">
                  <c:v>1.7533333333333332</c:v>
                </c:pt>
                <c:pt idx="245">
                  <c:v>1.7533333333333332</c:v>
                </c:pt>
                <c:pt idx="246">
                  <c:v>1.7533333333333332</c:v>
                </c:pt>
                <c:pt idx="247">
                  <c:v>1.7533333333333332</c:v>
                </c:pt>
                <c:pt idx="248">
                  <c:v>1.7533333333333332</c:v>
                </c:pt>
                <c:pt idx="249">
                  <c:v>1.1166666666666667</c:v>
                </c:pt>
                <c:pt idx="250">
                  <c:v>1.1166666666666667</c:v>
                </c:pt>
                <c:pt idx="251">
                  <c:v>1.1166666666666667</c:v>
                </c:pt>
                <c:pt idx="252">
                  <c:v>1.1166666666666667</c:v>
                </c:pt>
                <c:pt idx="254">
                  <c:v>1.1166666666666667</c:v>
                </c:pt>
                <c:pt idx="255">
                  <c:v>1.42</c:v>
                </c:pt>
                <c:pt idx="256" formatCode="General">
                  <c:v>1.42</c:v>
                </c:pt>
                <c:pt idx="257" formatCode="General">
                  <c:v>1.42</c:v>
                </c:pt>
                <c:pt idx="260" formatCode="General">
                  <c:v>1.42</c:v>
                </c:pt>
                <c:pt idx="261">
                  <c:v>3.5500000000000003</c:v>
                </c:pt>
                <c:pt idx="262" formatCode="General">
                  <c:v>3.5500000000000003</c:v>
                </c:pt>
                <c:pt idx="264" formatCode="General">
                  <c:v>3.5500000000000003</c:v>
                </c:pt>
                <c:pt idx="265">
                  <c:v>3.5500000000000003</c:v>
                </c:pt>
                <c:pt idx="266" formatCode="General">
                  <c:v>3.5500000000000003</c:v>
                </c:pt>
                <c:pt idx="267">
                  <c:v>0.92666666666666675</c:v>
                </c:pt>
                <c:pt idx="268">
                  <c:v>0.92666666666666675</c:v>
                </c:pt>
                <c:pt idx="269">
                  <c:v>0.92666666666666675</c:v>
                </c:pt>
                <c:pt idx="270">
                  <c:v>0.92666666666666675</c:v>
                </c:pt>
                <c:pt idx="271">
                  <c:v>0.92666666666666675</c:v>
                </c:pt>
                <c:pt idx="272">
                  <c:v>0.92666666666666675</c:v>
                </c:pt>
                <c:pt idx="273">
                  <c:v>2.3166666666666669</c:v>
                </c:pt>
                <c:pt idx="274">
                  <c:v>2.3166666666666669</c:v>
                </c:pt>
                <c:pt idx="275">
                  <c:v>2.3166666666666669</c:v>
                </c:pt>
                <c:pt idx="276">
                  <c:v>2.3166666666666669</c:v>
                </c:pt>
                <c:pt idx="277">
                  <c:v>2.3166666666666669</c:v>
                </c:pt>
                <c:pt idx="278">
                  <c:v>2.3166666666666669</c:v>
                </c:pt>
                <c:pt idx="279">
                  <c:v>4.9866666666666672</c:v>
                </c:pt>
                <c:pt idx="280" formatCode="General">
                  <c:v>4.9866666666666672</c:v>
                </c:pt>
                <c:pt idx="281" formatCode="General">
                  <c:v>4.9866666666666672</c:v>
                </c:pt>
                <c:pt idx="282" formatCode="General">
                  <c:v>4.9866666666666672</c:v>
                </c:pt>
                <c:pt idx="283" formatCode="General">
                  <c:v>4.9866666666666672</c:v>
                </c:pt>
                <c:pt idx="284" formatCode="General">
                  <c:v>4.9866666666666672</c:v>
                </c:pt>
                <c:pt idx="285">
                  <c:v>5.3999999999999995</c:v>
                </c:pt>
                <c:pt idx="286" formatCode="General">
                  <c:v>5.3999999999999995</c:v>
                </c:pt>
                <c:pt idx="287" formatCode="General">
                  <c:v>5.3999999999999995</c:v>
                </c:pt>
                <c:pt idx="288" formatCode="General">
                  <c:v>5.3999999999999995</c:v>
                </c:pt>
                <c:pt idx="289" formatCode="General">
                  <c:v>5.3999999999999995</c:v>
                </c:pt>
                <c:pt idx="290" formatCode="General">
                  <c:v>5.3999999999999995</c:v>
                </c:pt>
                <c:pt idx="291">
                  <c:v>1.99</c:v>
                </c:pt>
                <c:pt idx="292">
                  <c:v>1.99</c:v>
                </c:pt>
                <c:pt idx="293">
                  <c:v>1.99</c:v>
                </c:pt>
                <c:pt idx="294">
                  <c:v>1.99</c:v>
                </c:pt>
                <c:pt idx="295">
                  <c:v>1.99</c:v>
                </c:pt>
                <c:pt idx="296">
                  <c:v>1.99</c:v>
                </c:pt>
                <c:pt idx="297">
                  <c:v>1.93</c:v>
                </c:pt>
                <c:pt idx="298">
                  <c:v>1.93</c:v>
                </c:pt>
                <c:pt idx="299">
                  <c:v>1.93</c:v>
                </c:pt>
                <c:pt idx="300">
                  <c:v>1.93</c:v>
                </c:pt>
                <c:pt idx="301">
                  <c:v>1.93</c:v>
                </c:pt>
                <c:pt idx="302">
                  <c:v>1.93</c:v>
                </c:pt>
                <c:pt idx="303">
                  <c:v>0.75</c:v>
                </c:pt>
                <c:pt idx="304">
                  <c:v>0.75</c:v>
                </c:pt>
                <c:pt idx="305">
                  <c:v>0.75</c:v>
                </c:pt>
                <c:pt idx="306">
                  <c:v>0.75</c:v>
                </c:pt>
                <c:pt idx="307">
                  <c:v>0.75</c:v>
                </c:pt>
                <c:pt idx="308">
                  <c:v>0.75</c:v>
                </c:pt>
                <c:pt idx="309">
                  <c:v>0.44999999999999996</c:v>
                </c:pt>
                <c:pt idx="310" formatCode="General">
                  <c:v>0.44999999999999996</c:v>
                </c:pt>
                <c:pt idx="311" formatCode="General">
                  <c:v>0.44999999999999996</c:v>
                </c:pt>
                <c:pt idx="312" formatCode="General">
                  <c:v>0.44999999999999996</c:v>
                </c:pt>
                <c:pt idx="313" formatCode="General">
                  <c:v>0.44999999999999996</c:v>
                </c:pt>
                <c:pt idx="314" formatCode="General">
                  <c:v>2.21</c:v>
                </c:pt>
                <c:pt idx="315" formatCode="General">
                  <c:v>2.21</c:v>
                </c:pt>
                <c:pt idx="316" formatCode="General">
                  <c:v>2.21</c:v>
                </c:pt>
                <c:pt idx="317" formatCode="General">
                  <c:v>2.21</c:v>
                </c:pt>
                <c:pt idx="318" formatCode="General">
                  <c:v>2.21</c:v>
                </c:pt>
              </c:numCache>
            </c:numRef>
          </c:xVal>
          <c:yVal>
            <c:numRef>
              <c:f>'Date after quality controle'!$O$5:$O$323</c:f>
              <c:numCache>
                <c:formatCode>0.00</c:formatCode>
                <c:ptCount val="319"/>
                <c:pt idx="0">
                  <c:v>7.2471999999999976</c:v>
                </c:pt>
                <c:pt idx="6">
                  <c:v>4.8726666666666745</c:v>
                </c:pt>
                <c:pt idx="12">
                  <c:v>2.0141732283464546</c:v>
                </c:pt>
                <c:pt idx="18">
                  <c:v>13.132000000000005</c:v>
                </c:pt>
                <c:pt idx="24">
                  <c:v>2.0112860892388427</c:v>
                </c:pt>
                <c:pt idx="30">
                  <c:v>0.9197530864197544</c:v>
                </c:pt>
                <c:pt idx="36">
                  <c:v>1.3751181102362224</c:v>
                </c:pt>
                <c:pt idx="42">
                  <c:v>1.0874015748031496</c:v>
                </c:pt>
                <c:pt idx="48">
                  <c:v>2.5120000000000005</c:v>
                </c:pt>
                <c:pt idx="54">
                  <c:v>0.82973568281938392</c:v>
                </c:pt>
                <c:pt idx="60">
                  <c:v>12.90256410256413</c:v>
                </c:pt>
                <c:pt idx="66">
                  <c:v>18.849382716049384</c:v>
                </c:pt>
                <c:pt idx="72">
                  <c:v>1.4078740157480307</c:v>
                </c:pt>
                <c:pt idx="78">
                  <c:v>1.3692913385826786</c:v>
                </c:pt>
                <c:pt idx="84">
                  <c:v>11.786419753086422</c:v>
                </c:pt>
                <c:pt idx="90">
                  <c:v>41.199999999999989</c:v>
                </c:pt>
                <c:pt idx="96">
                  <c:v>3.2814814814814759</c:v>
                </c:pt>
                <c:pt idx="102">
                  <c:v>0.46682098765432284</c:v>
                </c:pt>
                <c:pt idx="108">
                  <c:v>1.1064566929133852</c:v>
                </c:pt>
                <c:pt idx="114">
                  <c:v>1.54199475065617</c:v>
                </c:pt>
                <c:pt idx="120">
                  <c:v>2.4908136482939636</c:v>
                </c:pt>
                <c:pt idx="126">
                  <c:v>0.6031496062992131</c:v>
                </c:pt>
                <c:pt idx="132">
                  <c:v>0.45478395061728433</c:v>
                </c:pt>
                <c:pt idx="138">
                  <c:v>1.0608923884514421</c:v>
                </c:pt>
                <c:pt idx="144">
                  <c:v>1.1974397297560022</c:v>
                </c:pt>
                <c:pt idx="150">
                  <c:v>1.1624671916010485</c:v>
                </c:pt>
                <c:pt idx="156">
                  <c:v>0.72333333333333394</c:v>
                </c:pt>
                <c:pt idx="162">
                  <c:v>0.53052031690482926</c:v>
                </c:pt>
                <c:pt idx="168">
                  <c:v>0.80221881986973875</c:v>
                </c:pt>
                <c:pt idx="174">
                  <c:v>1.0628086419753076</c:v>
                </c:pt>
                <c:pt idx="180">
                  <c:v>0.6885185185185192</c:v>
                </c:pt>
                <c:pt idx="185">
                  <c:v>0.69166666666666654</c:v>
                </c:pt>
                <c:pt idx="191">
                  <c:v>0.98005249343832268</c:v>
                </c:pt>
                <c:pt idx="196">
                  <c:v>3.0974999999999961</c:v>
                </c:pt>
                <c:pt idx="202">
                  <c:v>2.2916666666666665</c:v>
                </c:pt>
                <c:pt idx="208">
                  <c:v>1.2511811023622055</c:v>
                </c:pt>
                <c:pt idx="214">
                  <c:v>1.8952160493827159</c:v>
                </c:pt>
                <c:pt idx="220">
                  <c:v>2.7913333333333319</c:v>
                </c:pt>
                <c:pt idx="225">
                  <c:v>4.3924999999999974</c:v>
                </c:pt>
                <c:pt idx="231">
                  <c:v>1.724166666666666</c:v>
                </c:pt>
                <c:pt idx="237">
                  <c:v>3.8086419753086385</c:v>
                </c:pt>
                <c:pt idx="243">
                  <c:v>1.5543750000000012</c:v>
                </c:pt>
                <c:pt idx="249">
                  <c:v>1.2364829396325436</c:v>
                </c:pt>
                <c:pt idx="255">
                  <c:v>1.6440000000000055</c:v>
                </c:pt>
                <c:pt idx="261">
                  <c:v>1.7750000000000004</c:v>
                </c:pt>
                <c:pt idx="267">
                  <c:v>0.86771653543307015</c:v>
                </c:pt>
                <c:pt idx="273">
                  <c:v>2.0875000000000021</c:v>
                </c:pt>
                <c:pt idx="279">
                  <c:v>3.9466666666666623</c:v>
                </c:pt>
                <c:pt idx="285">
                  <c:v>4.2838888888888844</c:v>
                </c:pt>
                <c:pt idx="291">
                  <c:v>2.984666666666679</c:v>
                </c:pt>
                <c:pt idx="297">
                  <c:v>1.7663580246913604</c:v>
                </c:pt>
                <c:pt idx="303">
                  <c:v>0.73517060367454301</c:v>
                </c:pt>
                <c:pt idx="309">
                  <c:v>0.76388888888888884</c:v>
                </c:pt>
                <c:pt idx="314">
                  <c:v>1.6941666666666706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4A-4489-885C-6B3E019F8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006752"/>
        <c:axId val="1192904864"/>
      </c:scatterChart>
      <c:valAx>
        <c:axId val="139900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fr-FR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Turbidity (FNU)</a:t>
                </a:r>
              </a:p>
            </c:rich>
          </c:tx>
          <c:layout>
            <c:manualLayout>
              <c:xMode val="edge"/>
              <c:yMode val="edge"/>
              <c:x val="0.4519387355189739"/>
              <c:y val="0.88706255730782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fr-FR"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904864"/>
        <c:crosses val="autoZero"/>
        <c:crossBetween val="midCat"/>
      </c:valAx>
      <c:valAx>
        <c:axId val="119290486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fr-FR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SPM (g/m</a:t>
                </a:r>
                <a:r>
                  <a:rPr lang="fr-FR" baseline="30000"/>
                  <a:t>3</a:t>
                </a:r>
                <a:r>
                  <a:rPr lang="fr-FR"/>
                  <a:t>)</a:t>
                </a:r>
              </a:p>
            </c:rich>
          </c:tx>
          <c:layout>
            <c:manualLayout>
              <c:xMode val="edge"/>
              <c:yMode val="edge"/>
              <c:x val="1.8079895937306557E-2"/>
              <c:y val="0.36433144520818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fr-FR"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9006752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fr-FR" sz="12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Correlation between average Turbidity (FNU) and average SPM (g/m</a:t>
            </a:r>
            <a:r>
              <a:rPr lang="fr-FR" sz="1400" b="0" i="0" u="none" strike="noStrike" kern="1200" spc="0" baseline="300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3</a:t>
            </a:r>
            <a:r>
              <a:rPr lang="fr-FR"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) </a:t>
            </a:r>
          </a:p>
        </c:rich>
      </c:tx>
      <c:layout>
        <c:manualLayout>
          <c:xMode val="edge"/>
          <c:yMode val="edge"/>
          <c:x val="0.17086963869728852"/>
          <c:y val="4.9804178453027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3820306411868865E-2"/>
          <c:y val="0.17042644863646433"/>
          <c:w val="0.84764142258174935"/>
          <c:h val="0.6719246720065005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047266903298181E-2"/>
                  <c:y val="0.250081664709030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'Complete data '!$T$5:$T$353</c:f>
                <c:numCache>
                  <c:formatCode>General</c:formatCode>
                  <c:ptCount val="349"/>
                  <c:pt idx="0">
                    <c:v>2.9384020147011847</c:v>
                  </c:pt>
                  <c:pt idx="6">
                    <c:v>0.74102811462633389</c:v>
                  </c:pt>
                  <c:pt idx="13">
                    <c:v>0.38085109176042758</c:v>
                  </c:pt>
                  <c:pt idx="19">
                    <c:v>1.6375331039910928</c:v>
                  </c:pt>
                  <c:pt idx="26">
                    <c:v>0.75377877769158685</c:v>
                  </c:pt>
                  <c:pt idx="32">
                    <c:v>0.20393056951657829</c:v>
                  </c:pt>
                  <c:pt idx="39">
                    <c:v>0.52092693415655011</c:v>
                  </c:pt>
                  <c:pt idx="45">
                    <c:v>9.1337225078157114E-2</c:v>
                  </c:pt>
                  <c:pt idx="52">
                    <c:v>0.67257118582348308</c:v>
                  </c:pt>
                  <c:pt idx="58">
                    <c:v>0.2484646717049476</c:v>
                  </c:pt>
                  <c:pt idx="65">
                    <c:v>1.0843553061521278</c:v>
                  </c:pt>
                  <c:pt idx="71">
                    <c:v>5.5543177221814588</c:v>
                  </c:pt>
                  <c:pt idx="78">
                    <c:v>0.17963251525178134</c:v>
                  </c:pt>
                  <c:pt idx="84">
                    <c:v>0.69220919836935879</c:v>
                  </c:pt>
                  <c:pt idx="91">
                    <c:v>0.83523787849431175</c:v>
                  </c:pt>
                  <c:pt idx="97">
                    <c:v>3.6606807872894329</c:v>
                  </c:pt>
                  <c:pt idx="104">
                    <c:v>3.7700972517441267</c:v>
                  </c:pt>
                  <c:pt idx="111">
                    <c:v>0.15730107156268688</c:v>
                  </c:pt>
                  <c:pt idx="117">
                    <c:v>5.3038471074232181</c:v>
                  </c:pt>
                  <c:pt idx="124">
                    <c:v>0.60558535880632658</c:v>
                  </c:pt>
                  <c:pt idx="130">
                    <c:v>8.1511340447394443E-2</c:v>
                  </c:pt>
                  <c:pt idx="137">
                    <c:v>0.18711418445280065</c:v>
                  </c:pt>
                  <c:pt idx="143">
                    <c:v>0.22281819517809551</c:v>
                  </c:pt>
                  <c:pt idx="150">
                    <c:v>0.84065503670358899</c:v>
                  </c:pt>
                  <c:pt idx="156">
                    <c:v>0.87886443625876198</c:v>
                  </c:pt>
                  <c:pt idx="163">
                    <c:v>0.34326145281721376</c:v>
                  </c:pt>
                  <c:pt idx="169">
                    <c:v>0.2191167851016885</c:v>
                  </c:pt>
                  <c:pt idx="176">
                    <c:v>0.25623388265581609</c:v>
                  </c:pt>
                  <c:pt idx="182">
                    <c:v>0.35527011646583168</c:v>
                  </c:pt>
                  <c:pt idx="189">
                    <c:v>0.10003671593917186</c:v>
                  </c:pt>
                  <c:pt idx="195">
                    <c:v>0.11866418999126319</c:v>
                  </c:pt>
                  <c:pt idx="202">
                    <c:v>0.13365958028484165</c:v>
                  </c:pt>
                  <c:pt idx="208">
                    <c:v>0.41271361418267266</c:v>
                  </c:pt>
                  <c:pt idx="214">
                    <c:v>0.3417418616441335</c:v>
                  </c:pt>
                  <c:pt idx="220">
                    <c:v>0.84866611023809624</c:v>
                  </c:pt>
                  <c:pt idx="227">
                    <c:v>0.17370514197039283</c:v>
                  </c:pt>
                  <c:pt idx="233">
                    <c:v>0.68580237884899131</c:v>
                  </c:pt>
                  <c:pt idx="240">
                    <c:v>0.54376056822425056</c:v>
                  </c:pt>
                  <c:pt idx="245">
                    <c:v>0.1673170642821582</c:v>
                  </c:pt>
                  <c:pt idx="252">
                    <c:v>0.10807019323878041</c:v>
                  </c:pt>
                  <c:pt idx="258">
                    <c:v>0.22683686017482774</c:v>
                  </c:pt>
                  <c:pt idx="265">
                    <c:v>1.0447724034448831</c:v>
                  </c:pt>
                  <c:pt idx="271">
                    <c:v>0.18462554944134787</c:v>
                  </c:pt>
                  <c:pt idx="278">
                    <c:v>0.64207372370053051</c:v>
                  </c:pt>
                  <c:pt idx="284">
                    <c:v>0.20841998198082703</c:v>
                  </c:pt>
                  <c:pt idx="291">
                    <c:v>6.8723514504450092E-2</c:v>
                  </c:pt>
                  <c:pt idx="297">
                    <c:v>0.14771594362153104</c:v>
                  </c:pt>
                  <c:pt idx="304">
                    <c:v>0.15212567903619398</c:v>
                  </c:pt>
                  <c:pt idx="310">
                    <c:v>0.13972062071094427</c:v>
                  </c:pt>
                  <c:pt idx="317">
                    <c:v>0.63316752215436467</c:v>
                  </c:pt>
                  <c:pt idx="324">
                    <c:v>0.12809540054786506</c:v>
                  </c:pt>
                  <c:pt idx="330">
                    <c:v>0.4116023519931884</c:v>
                  </c:pt>
                  <c:pt idx="336">
                    <c:v>0.66666397216778517</c:v>
                  </c:pt>
                  <c:pt idx="343">
                    <c:v>0.25239684361469994</c:v>
                  </c:pt>
                </c:numCache>
              </c:numRef>
            </c:plus>
            <c:minus>
              <c:numRef>
                <c:f>'Complete data '!$T$5:$T$353</c:f>
                <c:numCache>
                  <c:formatCode>General</c:formatCode>
                  <c:ptCount val="349"/>
                  <c:pt idx="0">
                    <c:v>2.9384020147011847</c:v>
                  </c:pt>
                  <c:pt idx="6">
                    <c:v>0.74102811462633389</c:v>
                  </c:pt>
                  <c:pt idx="13">
                    <c:v>0.38085109176042758</c:v>
                  </c:pt>
                  <c:pt idx="19">
                    <c:v>1.6375331039910928</c:v>
                  </c:pt>
                  <c:pt idx="26">
                    <c:v>0.75377877769158685</c:v>
                  </c:pt>
                  <c:pt idx="32">
                    <c:v>0.20393056951657829</c:v>
                  </c:pt>
                  <c:pt idx="39">
                    <c:v>0.52092693415655011</c:v>
                  </c:pt>
                  <c:pt idx="45">
                    <c:v>9.1337225078157114E-2</c:v>
                  </c:pt>
                  <c:pt idx="52">
                    <c:v>0.67257118582348308</c:v>
                  </c:pt>
                  <c:pt idx="58">
                    <c:v>0.2484646717049476</c:v>
                  </c:pt>
                  <c:pt idx="65">
                    <c:v>1.0843553061521278</c:v>
                  </c:pt>
                  <c:pt idx="71">
                    <c:v>5.5543177221814588</c:v>
                  </c:pt>
                  <c:pt idx="78">
                    <c:v>0.17963251525178134</c:v>
                  </c:pt>
                  <c:pt idx="84">
                    <c:v>0.69220919836935879</c:v>
                  </c:pt>
                  <c:pt idx="91">
                    <c:v>0.83523787849431175</c:v>
                  </c:pt>
                  <c:pt idx="97">
                    <c:v>3.6606807872894329</c:v>
                  </c:pt>
                  <c:pt idx="104">
                    <c:v>3.7700972517441267</c:v>
                  </c:pt>
                  <c:pt idx="111">
                    <c:v>0.15730107156268688</c:v>
                  </c:pt>
                  <c:pt idx="117">
                    <c:v>5.3038471074232181</c:v>
                  </c:pt>
                  <c:pt idx="124">
                    <c:v>0.60558535880632658</c:v>
                  </c:pt>
                  <c:pt idx="130">
                    <c:v>8.1511340447394443E-2</c:v>
                  </c:pt>
                  <c:pt idx="137">
                    <c:v>0.18711418445280065</c:v>
                  </c:pt>
                  <c:pt idx="143">
                    <c:v>0.22281819517809551</c:v>
                  </c:pt>
                  <c:pt idx="150">
                    <c:v>0.84065503670358899</c:v>
                  </c:pt>
                  <c:pt idx="156">
                    <c:v>0.87886443625876198</c:v>
                  </c:pt>
                  <c:pt idx="163">
                    <c:v>0.34326145281721376</c:v>
                  </c:pt>
                  <c:pt idx="169">
                    <c:v>0.2191167851016885</c:v>
                  </c:pt>
                  <c:pt idx="176">
                    <c:v>0.25623388265581609</c:v>
                  </c:pt>
                  <c:pt idx="182">
                    <c:v>0.35527011646583168</c:v>
                  </c:pt>
                  <c:pt idx="189">
                    <c:v>0.10003671593917186</c:v>
                  </c:pt>
                  <c:pt idx="195">
                    <c:v>0.11866418999126319</c:v>
                  </c:pt>
                  <c:pt idx="202">
                    <c:v>0.13365958028484165</c:v>
                  </c:pt>
                  <c:pt idx="208">
                    <c:v>0.41271361418267266</c:v>
                  </c:pt>
                  <c:pt idx="214">
                    <c:v>0.3417418616441335</c:v>
                  </c:pt>
                  <c:pt idx="220">
                    <c:v>0.84866611023809624</c:v>
                  </c:pt>
                  <c:pt idx="227">
                    <c:v>0.17370514197039283</c:v>
                  </c:pt>
                  <c:pt idx="233">
                    <c:v>0.68580237884899131</c:v>
                  </c:pt>
                  <c:pt idx="240">
                    <c:v>0.54376056822425056</c:v>
                  </c:pt>
                  <c:pt idx="245">
                    <c:v>0.1673170642821582</c:v>
                  </c:pt>
                  <c:pt idx="252">
                    <c:v>0.10807019323878041</c:v>
                  </c:pt>
                  <c:pt idx="258">
                    <c:v>0.22683686017482774</c:v>
                  </c:pt>
                  <c:pt idx="265">
                    <c:v>1.0447724034448831</c:v>
                  </c:pt>
                  <c:pt idx="271">
                    <c:v>0.18462554944134787</c:v>
                  </c:pt>
                  <c:pt idx="278">
                    <c:v>0.64207372370053051</c:v>
                  </c:pt>
                  <c:pt idx="284">
                    <c:v>0.20841998198082703</c:v>
                  </c:pt>
                  <c:pt idx="291">
                    <c:v>6.8723514504450092E-2</c:v>
                  </c:pt>
                  <c:pt idx="297">
                    <c:v>0.14771594362153104</c:v>
                  </c:pt>
                  <c:pt idx="304">
                    <c:v>0.15212567903619398</c:v>
                  </c:pt>
                  <c:pt idx="310">
                    <c:v>0.13972062071094427</c:v>
                  </c:pt>
                  <c:pt idx="317">
                    <c:v>0.63316752215436467</c:v>
                  </c:pt>
                  <c:pt idx="324">
                    <c:v>0.12809540054786506</c:v>
                  </c:pt>
                  <c:pt idx="330">
                    <c:v>0.4116023519931884</c:v>
                  </c:pt>
                  <c:pt idx="336">
                    <c:v>0.66666397216778517</c:v>
                  </c:pt>
                  <c:pt idx="343">
                    <c:v>0.25239684361469994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'Complete data '!$K$5:$K$353</c:f>
                <c:numCache>
                  <c:formatCode>General</c:formatCode>
                  <c:ptCount val="349"/>
                  <c:pt idx="0">
                    <c:v>0.31374086972106968</c:v>
                  </c:pt>
                  <c:pt idx="6">
                    <c:v>0.37986839826445318</c:v>
                  </c:pt>
                  <c:pt idx="13">
                    <c:v>0.37986839826445318</c:v>
                  </c:pt>
                  <c:pt idx="19">
                    <c:v>0.37986839826445318</c:v>
                  </c:pt>
                  <c:pt idx="26">
                    <c:v>4.163331998932257E-2</c:v>
                  </c:pt>
                  <c:pt idx="32">
                    <c:v>0.48839874419713009</c:v>
                  </c:pt>
                  <c:pt idx="39">
                    <c:v>6.8068592855540469E-2</c:v>
                  </c:pt>
                  <c:pt idx="45">
                    <c:v>3.2145502536643208E-2</c:v>
                  </c:pt>
                  <c:pt idx="52">
                    <c:v>0.17097758137642888</c:v>
                  </c:pt>
                  <c:pt idx="58">
                    <c:v>4.0414518843273711E-2</c:v>
                  </c:pt>
                  <c:pt idx="65">
                    <c:v>0.36073998022583187</c:v>
                  </c:pt>
                  <c:pt idx="71">
                    <c:v>0.15716233645501743</c:v>
                  </c:pt>
                  <c:pt idx="78">
                    <c:v>0.11239810200058241</c:v>
                  </c:pt>
                  <c:pt idx="84">
                    <c:v>6.5574385243020006E-2</c:v>
                  </c:pt>
                  <c:pt idx="91">
                    <c:v>0.27610384519838377</c:v>
                  </c:pt>
                  <c:pt idx="97">
                    <c:v>1.2055427546683428</c:v>
                  </c:pt>
                  <c:pt idx="104">
                    <c:v>0.21377558326431931</c:v>
                  </c:pt>
                  <c:pt idx="111">
                    <c:v>9.0737717258774872E-2</c:v>
                  </c:pt>
                  <c:pt idx="117">
                    <c:v>5.8594652770823076E-2</c:v>
                  </c:pt>
                  <c:pt idx="124">
                    <c:v>0.47444704657105863</c:v>
                  </c:pt>
                  <c:pt idx="130">
                    <c:v>0.72196491142806074</c:v>
                  </c:pt>
                  <c:pt idx="137">
                    <c:v>0.65736849128425168</c:v>
                  </c:pt>
                  <c:pt idx="143">
                    <c:v>4.5825756949558441E-2</c:v>
                  </c:pt>
                  <c:pt idx="150">
                    <c:v>0.28536526301099308</c:v>
                  </c:pt>
                  <c:pt idx="156">
                    <c:v>7.5718777944003654E-2</c:v>
                  </c:pt>
                  <c:pt idx="163">
                    <c:v>9.8657657246324915E-2</c:v>
                  </c:pt>
                  <c:pt idx="169">
                    <c:v>0.12423096769056224</c:v>
                  </c:pt>
                  <c:pt idx="176">
                    <c:v>0.10392304845413253</c:v>
                  </c:pt>
                  <c:pt idx="182">
                    <c:v>0.10692676621563608</c:v>
                  </c:pt>
                  <c:pt idx="189">
                    <c:v>3.5118845842842493E-2</c:v>
                  </c:pt>
                  <c:pt idx="195">
                    <c:v>5.8594652770823138E-2</c:v>
                  </c:pt>
                  <c:pt idx="202">
                    <c:v>4.0414518843273836E-2</c:v>
                  </c:pt>
                  <c:pt idx="208">
                    <c:v>0.10214368964029635</c:v>
                  </c:pt>
                  <c:pt idx="214">
                    <c:v>0.22030282189144429</c:v>
                  </c:pt>
                  <c:pt idx="220">
                    <c:v>4.3588989435406726E-2</c:v>
                  </c:pt>
                  <c:pt idx="227">
                    <c:v>0.13453624047073795</c:v>
                  </c:pt>
                  <c:pt idx="233">
                    <c:v>0.10408329997330668</c:v>
                  </c:pt>
                  <c:pt idx="240">
                    <c:v>6.5064070986477179E-2</c:v>
                  </c:pt>
                  <c:pt idx="245">
                    <c:v>6.1101009266077803E-2</c:v>
                  </c:pt>
                  <c:pt idx="252">
                    <c:v>0.25119713374161101</c:v>
                  </c:pt>
                  <c:pt idx="258">
                    <c:v>7.0945988845975722E-2</c:v>
                  </c:pt>
                  <c:pt idx="265">
                    <c:v>0.39929103838344948</c:v>
                  </c:pt>
                  <c:pt idx="271">
                    <c:v>9.0737717258774622E-2</c:v>
                  </c:pt>
                  <c:pt idx="278">
                    <c:v>0.1307669683062202</c:v>
                  </c:pt>
                  <c:pt idx="284">
                    <c:v>1.0129659421717985</c:v>
                  </c:pt>
                  <c:pt idx="291">
                    <c:v>2.5166114784235805E-2</c:v>
                  </c:pt>
                  <c:pt idx="297">
                    <c:v>8.0208062770106281E-2</c:v>
                  </c:pt>
                  <c:pt idx="304">
                    <c:v>5.8594652770823243E-2</c:v>
                  </c:pt>
                  <c:pt idx="310">
                    <c:v>0.17349351572897462</c:v>
                  </c:pt>
                  <c:pt idx="317">
                    <c:v>1.7320508075688659E-2</c:v>
                  </c:pt>
                  <c:pt idx="323">
                    <c:v>0.14106735979665888</c:v>
                  </c:pt>
                  <c:pt idx="330">
                    <c:v>0.32140317359976422</c:v>
                  </c:pt>
                  <c:pt idx="336">
                    <c:v>2.6457513110645911E-2</c:v>
                  </c:pt>
                  <c:pt idx="343">
                    <c:v>9.5393920141694455E-2</c:v>
                  </c:pt>
                </c:numCache>
              </c:numRef>
            </c:plus>
            <c:minus>
              <c:numRef>
                <c:f>'Complete data '!$K$5:$K$353</c:f>
                <c:numCache>
                  <c:formatCode>General</c:formatCode>
                  <c:ptCount val="349"/>
                  <c:pt idx="0">
                    <c:v>0.31374086972106968</c:v>
                  </c:pt>
                  <c:pt idx="6">
                    <c:v>0.37986839826445318</c:v>
                  </c:pt>
                  <c:pt idx="13">
                    <c:v>0.37986839826445318</c:v>
                  </c:pt>
                  <c:pt idx="19">
                    <c:v>0.37986839826445318</c:v>
                  </c:pt>
                  <c:pt idx="26">
                    <c:v>4.163331998932257E-2</c:v>
                  </c:pt>
                  <c:pt idx="32">
                    <c:v>0.48839874419713009</c:v>
                  </c:pt>
                  <c:pt idx="39">
                    <c:v>6.8068592855540469E-2</c:v>
                  </c:pt>
                  <c:pt idx="45">
                    <c:v>3.2145502536643208E-2</c:v>
                  </c:pt>
                  <c:pt idx="52">
                    <c:v>0.17097758137642888</c:v>
                  </c:pt>
                  <c:pt idx="58">
                    <c:v>4.0414518843273711E-2</c:v>
                  </c:pt>
                  <c:pt idx="65">
                    <c:v>0.36073998022583187</c:v>
                  </c:pt>
                  <c:pt idx="71">
                    <c:v>0.15716233645501743</c:v>
                  </c:pt>
                  <c:pt idx="78">
                    <c:v>0.11239810200058241</c:v>
                  </c:pt>
                  <c:pt idx="84">
                    <c:v>6.5574385243020006E-2</c:v>
                  </c:pt>
                  <c:pt idx="91">
                    <c:v>0.27610384519838377</c:v>
                  </c:pt>
                  <c:pt idx="97">
                    <c:v>1.2055427546683428</c:v>
                  </c:pt>
                  <c:pt idx="104">
                    <c:v>0.21377558326431931</c:v>
                  </c:pt>
                  <c:pt idx="111">
                    <c:v>9.0737717258774872E-2</c:v>
                  </c:pt>
                  <c:pt idx="117">
                    <c:v>5.8594652770823076E-2</c:v>
                  </c:pt>
                  <c:pt idx="124">
                    <c:v>0.47444704657105863</c:v>
                  </c:pt>
                  <c:pt idx="130">
                    <c:v>0.72196491142806074</c:v>
                  </c:pt>
                  <c:pt idx="137">
                    <c:v>0.65736849128425168</c:v>
                  </c:pt>
                  <c:pt idx="143">
                    <c:v>4.5825756949558441E-2</c:v>
                  </c:pt>
                  <c:pt idx="150">
                    <c:v>0.28536526301099308</c:v>
                  </c:pt>
                  <c:pt idx="156">
                    <c:v>7.5718777944003654E-2</c:v>
                  </c:pt>
                  <c:pt idx="163">
                    <c:v>9.8657657246324915E-2</c:v>
                  </c:pt>
                  <c:pt idx="169">
                    <c:v>0.12423096769056224</c:v>
                  </c:pt>
                  <c:pt idx="176">
                    <c:v>0.10392304845413253</c:v>
                  </c:pt>
                  <c:pt idx="182">
                    <c:v>0.10692676621563608</c:v>
                  </c:pt>
                  <c:pt idx="189">
                    <c:v>3.5118845842842493E-2</c:v>
                  </c:pt>
                  <c:pt idx="195">
                    <c:v>5.8594652770823138E-2</c:v>
                  </c:pt>
                  <c:pt idx="202">
                    <c:v>4.0414518843273836E-2</c:v>
                  </c:pt>
                  <c:pt idx="208">
                    <c:v>0.10214368964029635</c:v>
                  </c:pt>
                  <c:pt idx="214">
                    <c:v>0.22030282189144429</c:v>
                  </c:pt>
                  <c:pt idx="220">
                    <c:v>4.3588989435406726E-2</c:v>
                  </c:pt>
                  <c:pt idx="227">
                    <c:v>0.13453624047073795</c:v>
                  </c:pt>
                  <c:pt idx="233">
                    <c:v>0.10408329997330668</c:v>
                  </c:pt>
                  <c:pt idx="240">
                    <c:v>6.5064070986477179E-2</c:v>
                  </c:pt>
                  <c:pt idx="245">
                    <c:v>6.1101009266077803E-2</c:v>
                  </c:pt>
                  <c:pt idx="252">
                    <c:v>0.25119713374161101</c:v>
                  </c:pt>
                  <c:pt idx="258">
                    <c:v>7.0945988845975722E-2</c:v>
                  </c:pt>
                  <c:pt idx="265">
                    <c:v>0.39929103838344948</c:v>
                  </c:pt>
                  <c:pt idx="271">
                    <c:v>9.0737717258774622E-2</c:v>
                  </c:pt>
                  <c:pt idx="278">
                    <c:v>0.1307669683062202</c:v>
                  </c:pt>
                  <c:pt idx="284">
                    <c:v>1.0129659421717985</c:v>
                  </c:pt>
                  <c:pt idx="291">
                    <c:v>2.5166114784235805E-2</c:v>
                  </c:pt>
                  <c:pt idx="297">
                    <c:v>8.0208062770106281E-2</c:v>
                  </c:pt>
                  <c:pt idx="304">
                    <c:v>5.8594652770823243E-2</c:v>
                  </c:pt>
                  <c:pt idx="310">
                    <c:v>0.17349351572897462</c:v>
                  </c:pt>
                  <c:pt idx="317">
                    <c:v>1.7320508075688659E-2</c:v>
                  </c:pt>
                  <c:pt idx="323">
                    <c:v>0.14106735979665888</c:v>
                  </c:pt>
                  <c:pt idx="330">
                    <c:v>0.32140317359976422</c:v>
                  </c:pt>
                  <c:pt idx="336">
                    <c:v>2.6457513110645911E-2</c:v>
                  </c:pt>
                  <c:pt idx="343">
                    <c:v>9.5393920141694455E-2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'Complete data '!$J$5:$J$353</c:f>
              <c:numCache>
                <c:formatCode>0.00</c:formatCode>
                <c:ptCount val="349"/>
                <c:pt idx="0">
                  <c:v>4.6033333333333335</c:v>
                </c:pt>
                <c:pt idx="1">
                  <c:v>4.6033333333333335</c:v>
                </c:pt>
                <c:pt idx="2">
                  <c:v>4.6033333333333335</c:v>
                </c:pt>
                <c:pt idx="3">
                  <c:v>4.6033333333333335</c:v>
                </c:pt>
                <c:pt idx="4">
                  <c:v>4.6033333333333335</c:v>
                </c:pt>
                <c:pt idx="5">
                  <c:v>4.6033333333333335</c:v>
                </c:pt>
                <c:pt idx="6">
                  <c:v>2.78</c:v>
                </c:pt>
                <c:pt idx="7">
                  <c:v>2.78</c:v>
                </c:pt>
                <c:pt idx="8">
                  <c:v>2.78</c:v>
                </c:pt>
                <c:pt idx="9">
                  <c:v>2.78</c:v>
                </c:pt>
                <c:pt idx="10">
                  <c:v>2.78</c:v>
                </c:pt>
                <c:pt idx="11">
                  <c:v>2.78</c:v>
                </c:pt>
                <c:pt idx="12">
                  <c:v>2.78</c:v>
                </c:pt>
                <c:pt idx="13">
                  <c:v>2.78</c:v>
                </c:pt>
                <c:pt idx="14">
                  <c:v>2.78</c:v>
                </c:pt>
                <c:pt idx="15">
                  <c:v>2.78</c:v>
                </c:pt>
                <c:pt idx="16">
                  <c:v>2.78</c:v>
                </c:pt>
                <c:pt idx="17">
                  <c:v>2.78</c:v>
                </c:pt>
                <c:pt idx="18">
                  <c:v>2.78</c:v>
                </c:pt>
                <c:pt idx="19">
                  <c:v>2.78</c:v>
                </c:pt>
                <c:pt idx="20">
                  <c:v>2.78</c:v>
                </c:pt>
                <c:pt idx="21">
                  <c:v>2.78</c:v>
                </c:pt>
                <c:pt idx="22">
                  <c:v>2.78</c:v>
                </c:pt>
                <c:pt idx="23">
                  <c:v>2.78</c:v>
                </c:pt>
                <c:pt idx="24">
                  <c:v>2.78</c:v>
                </c:pt>
                <c:pt idx="25">
                  <c:v>2.78</c:v>
                </c:pt>
                <c:pt idx="26">
                  <c:v>1.6166666666666665</c:v>
                </c:pt>
                <c:pt idx="27">
                  <c:v>1.6166666666666665</c:v>
                </c:pt>
                <c:pt idx="28">
                  <c:v>1.6166666666666665</c:v>
                </c:pt>
                <c:pt idx="29">
                  <c:v>1.6166666666666665</c:v>
                </c:pt>
                <c:pt idx="30">
                  <c:v>1.6166666666666665</c:v>
                </c:pt>
                <c:pt idx="31">
                  <c:v>1.6166666666666665</c:v>
                </c:pt>
                <c:pt idx="32">
                  <c:v>1.3933333333333333</c:v>
                </c:pt>
                <c:pt idx="33">
                  <c:v>1.3933333333333333</c:v>
                </c:pt>
                <c:pt idx="34">
                  <c:v>1.3933333333333333</c:v>
                </c:pt>
                <c:pt idx="35">
                  <c:v>1.3933333333333333</c:v>
                </c:pt>
                <c:pt idx="36">
                  <c:v>1.3933333333333333</c:v>
                </c:pt>
                <c:pt idx="37">
                  <c:v>1.3933333333333333</c:v>
                </c:pt>
                <c:pt idx="38">
                  <c:v>1.3933333333333333</c:v>
                </c:pt>
                <c:pt idx="39">
                  <c:v>0.98333333333333339</c:v>
                </c:pt>
                <c:pt idx="40">
                  <c:v>0.98333333333333339</c:v>
                </c:pt>
                <c:pt idx="41">
                  <c:v>0.98333333333333339</c:v>
                </c:pt>
                <c:pt idx="42">
                  <c:v>0.98333333333333339</c:v>
                </c:pt>
                <c:pt idx="43">
                  <c:v>0.98333333333333339</c:v>
                </c:pt>
                <c:pt idx="44">
                  <c:v>0.98333333333333339</c:v>
                </c:pt>
                <c:pt idx="45">
                  <c:v>0.74333333333333329</c:v>
                </c:pt>
                <c:pt idx="46">
                  <c:v>0.74333333333333329</c:v>
                </c:pt>
                <c:pt idx="47">
                  <c:v>0.74333333333333329</c:v>
                </c:pt>
                <c:pt idx="48">
                  <c:v>0.74333333333333329</c:v>
                </c:pt>
                <c:pt idx="49">
                  <c:v>0.74333333333333329</c:v>
                </c:pt>
                <c:pt idx="50">
                  <c:v>0.74333333333333329</c:v>
                </c:pt>
                <c:pt idx="51">
                  <c:v>0.74333333333333329</c:v>
                </c:pt>
                <c:pt idx="52">
                  <c:v>2.6533333333333329</c:v>
                </c:pt>
                <c:pt idx="53">
                  <c:v>2.6533333333333329</c:v>
                </c:pt>
                <c:pt idx="54">
                  <c:v>2.6533333333333329</c:v>
                </c:pt>
                <c:pt idx="55">
                  <c:v>2.6533333333333329</c:v>
                </c:pt>
                <c:pt idx="56">
                  <c:v>2.6533333333333329</c:v>
                </c:pt>
                <c:pt idx="57">
                  <c:v>2.6533333333333329</c:v>
                </c:pt>
                <c:pt idx="58">
                  <c:v>1.1366666666666667</c:v>
                </c:pt>
                <c:pt idx="59">
                  <c:v>1.1366666666666667</c:v>
                </c:pt>
                <c:pt idx="60">
                  <c:v>1.1366666666666667</c:v>
                </c:pt>
                <c:pt idx="61">
                  <c:v>1.1366666666666667</c:v>
                </c:pt>
                <c:pt idx="62">
                  <c:v>1.1366666666666667</c:v>
                </c:pt>
                <c:pt idx="63">
                  <c:v>1.1366666666666667</c:v>
                </c:pt>
                <c:pt idx="64">
                  <c:v>1.1366666666666667</c:v>
                </c:pt>
                <c:pt idx="65">
                  <c:v>10.126666666666667</c:v>
                </c:pt>
                <c:pt idx="66">
                  <c:v>10.126666666666667</c:v>
                </c:pt>
                <c:pt idx="67">
                  <c:v>10.126666666666667</c:v>
                </c:pt>
                <c:pt idx="68">
                  <c:v>10.126666666666667</c:v>
                </c:pt>
                <c:pt idx="69">
                  <c:v>10.126666666666667</c:v>
                </c:pt>
                <c:pt idx="70">
                  <c:v>10.126666666666667</c:v>
                </c:pt>
                <c:pt idx="71">
                  <c:v>13.229999999999999</c:v>
                </c:pt>
                <c:pt idx="72">
                  <c:v>13.229999999999999</c:v>
                </c:pt>
                <c:pt idx="73">
                  <c:v>13.229999999999999</c:v>
                </c:pt>
                <c:pt idx="74">
                  <c:v>13.229999999999999</c:v>
                </c:pt>
                <c:pt idx="75">
                  <c:v>13.229999999999999</c:v>
                </c:pt>
                <c:pt idx="76">
                  <c:v>13.229999999999999</c:v>
                </c:pt>
                <c:pt idx="77">
                  <c:v>13.229999999999999</c:v>
                </c:pt>
                <c:pt idx="78">
                  <c:v>1.2966666666666666</c:v>
                </c:pt>
                <c:pt idx="79">
                  <c:v>1.2966666666666666</c:v>
                </c:pt>
                <c:pt idx="80">
                  <c:v>1.2966666666666666</c:v>
                </c:pt>
                <c:pt idx="81">
                  <c:v>1.2966666666666666</c:v>
                </c:pt>
                <c:pt idx="82">
                  <c:v>1.2966666666666666</c:v>
                </c:pt>
                <c:pt idx="83">
                  <c:v>1.2966666666666666</c:v>
                </c:pt>
                <c:pt idx="84">
                  <c:v>0.71</c:v>
                </c:pt>
                <c:pt idx="85">
                  <c:v>0.71</c:v>
                </c:pt>
                <c:pt idx="86">
                  <c:v>0.71</c:v>
                </c:pt>
                <c:pt idx="87">
                  <c:v>0.71</c:v>
                </c:pt>
                <c:pt idx="88">
                  <c:v>0.71</c:v>
                </c:pt>
                <c:pt idx="89">
                  <c:v>0.71</c:v>
                </c:pt>
                <c:pt idx="90">
                  <c:v>0.71</c:v>
                </c:pt>
                <c:pt idx="91">
                  <c:v>9.8966666666666665</c:v>
                </c:pt>
                <c:pt idx="92">
                  <c:v>9.8966666666666665</c:v>
                </c:pt>
                <c:pt idx="93">
                  <c:v>9.8966666666666665</c:v>
                </c:pt>
                <c:pt idx="94">
                  <c:v>9.8966666666666665</c:v>
                </c:pt>
                <c:pt idx="95">
                  <c:v>9.8966666666666665</c:v>
                </c:pt>
                <c:pt idx="96">
                  <c:v>9.8966666666666665</c:v>
                </c:pt>
                <c:pt idx="97">
                  <c:v>30.933333333333337</c:v>
                </c:pt>
                <c:pt idx="98">
                  <c:v>30.933333333333337</c:v>
                </c:pt>
                <c:pt idx="99">
                  <c:v>30.933333333333337</c:v>
                </c:pt>
                <c:pt idx="100">
                  <c:v>30.933333333333337</c:v>
                </c:pt>
                <c:pt idx="101">
                  <c:v>30.933333333333337</c:v>
                </c:pt>
                <c:pt idx="102">
                  <c:v>30.933333333333337</c:v>
                </c:pt>
                <c:pt idx="103">
                  <c:v>30.933333333333337</c:v>
                </c:pt>
                <c:pt idx="104">
                  <c:v>3.29</c:v>
                </c:pt>
                <c:pt idx="105">
                  <c:v>3.29</c:v>
                </c:pt>
                <c:pt idx="106">
                  <c:v>3.29</c:v>
                </c:pt>
                <c:pt idx="107">
                  <c:v>3.29</c:v>
                </c:pt>
                <c:pt idx="108">
                  <c:v>3.29</c:v>
                </c:pt>
                <c:pt idx="109">
                  <c:v>3.29</c:v>
                </c:pt>
                <c:pt idx="110">
                  <c:v>3.29</c:v>
                </c:pt>
                <c:pt idx="111">
                  <c:v>0.51</c:v>
                </c:pt>
                <c:pt idx="112">
                  <c:v>0.51</c:v>
                </c:pt>
                <c:pt idx="113">
                  <c:v>0.51</c:v>
                </c:pt>
                <c:pt idx="114">
                  <c:v>0.51</c:v>
                </c:pt>
                <c:pt idx="115">
                  <c:v>0.51</c:v>
                </c:pt>
                <c:pt idx="116">
                  <c:v>0.51</c:v>
                </c:pt>
                <c:pt idx="117">
                  <c:v>1.1100000000000001</c:v>
                </c:pt>
                <c:pt idx="118">
                  <c:v>1.1100000000000001</c:v>
                </c:pt>
                <c:pt idx="119">
                  <c:v>1.1100000000000001</c:v>
                </c:pt>
                <c:pt idx="120">
                  <c:v>1.1100000000000001</c:v>
                </c:pt>
                <c:pt idx="121">
                  <c:v>1.1100000000000001</c:v>
                </c:pt>
                <c:pt idx="122">
                  <c:v>1.1100000000000001</c:v>
                </c:pt>
                <c:pt idx="123">
                  <c:v>1.1100000000000001</c:v>
                </c:pt>
                <c:pt idx="124">
                  <c:v>1.67</c:v>
                </c:pt>
                <c:pt idx="125">
                  <c:v>1.67</c:v>
                </c:pt>
                <c:pt idx="126">
                  <c:v>1.67</c:v>
                </c:pt>
                <c:pt idx="127">
                  <c:v>1.67</c:v>
                </c:pt>
                <c:pt idx="128">
                  <c:v>1.67</c:v>
                </c:pt>
                <c:pt idx="129">
                  <c:v>1.67</c:v>
                </c:pt>
                <c:pt idx="130">
                  <c:v>3.9</c:v>
                </c:pt>
                <c:pt idx="131">
                  <c:v>3.9</c:v>
                </c:pt>
                <c:pt idx="132">
                  <c:v>3.9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1.22</c:v>
                </c:pt>
                <c:pt idx="138">
                  <c:v>1.22</c:v>
                </c:pt>
                <c:pt idx="139">
                  <c:v>1.22</c:v>
                </c:pt>
                <c:pt idx="140">
                  <c:v>1.22</c:v>
                </c:pt>
                <c:pt idx="141">
                  <c:v>1.22</c:v>
                </c:pt>
                <c:pt idx="142">
                  <c:v>1.22</c:v>
                </c:pt>
                <c:pt idx="143">
                  <c:v>0.62</c:v>
                </c:pt>
                <c:pt idx="144">
                  <c:v>0.62</c:v>
                </c:pt>
                <c:pt idx="145">
                  <c:v>0.62</c:v>
                </c:pt>
                <c:pt idx="146">
                  <c:v>0.62</c:v>
                </c:pt>
                <c:pt idx="147">
                  <c:v>0.62</c:v>
                </c:pt>
                <c:pt idx="148">
                  <c:v>0.62</c:v>
                </c:pt>
                <c:pt idx="149">
                  <c:v>0.62</c:v>
                </c:pt>
                <c:pt idx="150" formatCode="General">
                  <c:v>1.0900000000000001</c:v>
                </c:pt>
                <c:pt idx="151" formatCode="General">
                  <c:v>1.0900000000000001</c:v>
                </c:pt>
                <c:pt idx="152" formatCode="General">
                  <c:v>1.0900000000000001</c:v>
                </c:pt>
                <c:pt idx="153" formatCode="General">
                  <c:v>1.0900000000000001</c:v>
                </c:pt>
                <c:pt idx="154" formatCode="General">
                  <c:v>1.0900000000000001</c:v>
                </c:pt>
                <c:pt idx="155" formatCode="General">
                  <c:v>1.0900000000000001</c:v>
                </c:pt>
                <c:pt idx="156" formatCode="General">
                  <c:v>0.76</c:v>
                </c:pt>
                <c:pt idx="157" formatCode="General">
                  <c:v>0.76</c:v>
                </c:pt>
                <c:pt idx="158" formatCode="General">
                  <c:v>0.76</c:v>
                </c:pt>
                <c:pt idx="159" formatCode="General">
                  <c:v>0.76</c:v>
                </c:pt>
                <c:pt idx="160" formatCode="General">
                  <c:v>0.76</c:v>
                </c:pt>
                <c:pt idx="161" formatCode="General">
                  <c:v>0.76</c:v>
                </c:pt>
                <c:pt idx="162" formatCode="General">
                  <c:v>0.76</c:v>
                </c:pt>
                <c:pt idx="163" formatCode="General">
                  <c:v>1.03</c:v>
                </c:pt>
                <c:pt idx="164" formatCode="General">
                  <c:v>1.03</c:v>
                </c:pt>
                <c:pt idx="165" formatCode="General">
                  <c:v>1.03</c:v>
                </c:pt>
                <c:pt idx="166" formatCode="General">
                  <c:v>1.03</c:v>
                </c:pt>
                <c:pt idx="167" formatCode="General">
                  <c:v>1.03</c:v>
                </c:pt>
                <c:pt idx="168" formatCode="General">
                  <c:v>1.03</c:v>
                </c:pt>
                <c:pt idx="169" formatCode="General">
                  <c:v>0.8</c:v>
                </c:pt>
                <c:pt idx="170" formatCode="General">
                  <c:v>0.8</c:v>
                </c:pt>
                <c:pt idx="171" formatCode="General">
                  <c:v>0.8</c:v>
                </c:pt>
                <c:pt idx="172" formatCode="General">
                  <c:v>0.8</c:v>
                </c:pt>
                <c:pt idx="173" formatCode="General">
                  <c:v>0.8</c:v>
                </c:pt>
                <c:pt idx="174" formatCode="General">
                  <c:v>0.8</c:v>
                </c:pt>
                <c:pt idx="175" formatCode="General">
                  <c:v>0.8</c:v>
                </c:pt>
                <c:pt idx="176" formatCode="General">
                  <c:v>0.56000000000000005</c:v>
                </c:pt>
                <c:pt idx="177" formatCode="General">
                  <c:v>0.56000000000000005</c:v>
                </c:pt>
                <c:pt idx="178" formatCode="General">
                  <c:v>0.56000000000000005</c:v>
                </c:pt>
                <c:pt idx="179" formatCode="General">
                  <c:v>0.56000000000000005</c:v>
                </c:pt>
                <c:pt idx="180" formatCode="General">
                  <c:v>0.56000000000000005</c:v>
                </c:pt>
                <c:pt idx="181" formatCode="General">
                  <c:v>0.56000000000000005</c:v>
                </c:pt>
                <c:pt idx="182" formatCode="General">
                  <c:v>0.7</c:v>
                </c:pt>
                <c:pt idx="183" formatCode="General">
                  <c:v>0.7</c:v>
                </c:pt>
                <c:pt idx="184" formatCode="General">
                  <c:v>0.7</c:v>
                </c:pt>
                <c:pt idx="185" formatCode="General">
                  <c:v>0.7</c:v>
                </c:pt>
                <c:pt idx="186" formatCode="General">
                  <c:v>0.7</c:v>
                </c:pt>
                <c:pt idx="187" formatCode="General">
                  <c:v>0.7</c:v>
                </c:pt>
                <c:pt idx="188" formatCode="General">
                  <c:v>0.7</c:v>
                </c:pt>
                <c:pt idx="189">
                  <c:v>0.73666666666666669</c:v>
                </c:pt>
                <c:pt idx="190">
                  <c:v>0.73666666666666669</c:v>
                </c:pt>
                <c:pt idx="191">
                  <c:v>0.73666666666666669</c:v>
                </c:pt>
                <c:pt idx="192">
                  <c:v>0.73666666666666669</c:v>
                </c:pt>
                <c:pt idx="193">
                  <c:v>0.73666666666666669</c:v>
                </c:pt>
                <c:pt idx="194">
                  <c:v>0.73666666666666669</c:v>
                </c:pt>
                <c:pt idx="195">
                  <c:v>0.62333333333333329</c:v>
                </c:pt>
                <c:pt idx="196">
                  <c:v>0.62333333333333329</c:v>
                </c:pt>
                <c:pt idx="197">
                  <c:v>0.62333333333333329</c:v>
                </c:pt>
                <c:pt idx="199">
                  <c:v>0.62333333333333329</c:v>
                </c:pt>
                <c:pt idx="201">
                  <c:v>0.62333333333333329</c:v>
                </c:pt>
                <c:pt idx="202">
                  <c:v>0.60333333333333339</c:v>
                </c:pt>
                <c:pt idx="203">
                  <c:v>0.60333333333333339</c:v>
                </c:pt>
                <c:pt idx="204">
                  <c:v>0.60333333333333339</c:v>
                </c:pt>
                <c:pt idx="205">
                  <c:v>0.60333333333333339</c:v>
                </c:pt>
                <c:pt idx="206">
                  <c:v>0.60333333333333339</c:v>
                </c:pt>
                <c:pt idx="207">
                  <c:v>0.60333333333333339</c:v>
                </c:pt>
                <c:pt idx="208">
                  <c:v>0.65666666666666662</c:v>
                </c:pt>
                <c:pt idx="209">
                  <c:v>0.65666666666666662</c:v>
                </c:pt>
                <c:pt idx="210">
                  <c:v>0.65666666666666662</c:v>
                </c:pt>
                <c:pt idx="211">
                  <c:v>0.65666666666666662</c:v>
                </c:pt>
                <c:pt idx="212">
                  <c:v>0.65666666666666662</c:v>
                </c:pt>
                <c:pt idx="213">
                  <c:v>0.65666666666666662</c:v>
                </c:pt>
                <c:pt idx="214">
                  <c:v>2.2166666666666668</c:v>
                </c:pt>
                <c:pt idx="215">
                  <c:v>2.2166666666666668</c:v>
                </c:pt>
                <c:pt idx="216">
                  <c:v>2.2166666666666668</c:v>
                </c:pt>
                <c:pt idx="217">
                  <c:v>2.2166666666666668</c:v>
                </c:pt>
                <c:pt idx="218">
                  <c:v>2.2166666666666668</c:v>
                </c:pt>
                <c:pt idx="219">
                  <c:v>2.2166666666666668</c:v>
                </c:pt>
                <c:pt idx="220">
                  <c:v>2.5799999999999996</c:v>
                </c:pt>
                <c:pt idx="221">
                  <c:v>2.5799999999999996</c:v>
                </c:pt>
                <c:pt idx="222">
                  <c:v>2.5799999999999996</c:v>
                </c:pt>
                <c:pt idx="223">
                  <c:v>2.6</c:v>
                </c:pt>
                <c:pt idx="224">
                  <c:v>2.5799999999999996</c:v>
                </c:pt>
                <c:pt idx="225">
                  <c:v>2.5799999999999996</c:v>
                </c:pt>
                <c:pt idx="226">
                  <c:v>2.5799999999999996</c:v>
                </c:pt>
                <c:pt idx="227">
                  <c:v>1.05</c:v>
                </c:pt>
                <c:pt idx="228">
                  <c:v>1.05</c:v>
                </c:pt>
                <c:pt idx="229">
                  <c:v>1.05</c:v>
                </c:pt>
                <c:pt idx="230">
                  <c:v>1.05</c:v>
                </c:pt>
                <c:pt idx="231">
                  <c:v>1.05</c:v>
                </c:pt>
                <c:pt idx="232">
                  <c:v>1.05</c:v>
                </c:pt>
                <c:pt idx="233">
                  <c:v>0.93666666666666665</c:v>
                </c:pt>
                <c:pt idx="234">
                  <c:v>0.93666666666666665</c:v>
                </c:pt>
                <c:pt idx="235">
                  <c:v>0.93666666666666665</c:v>
                </c:pt>
                <c:pt idx="236">
                  <c:v>0.93666666666666665</c:v>
                </c:pt>
                <c:pt idx="237">
                  <c:v>0.93666666666666665</c:v>
                </c:pt>
                <c:pt idx="238">
                  <c:v>0.93666666666666665</c:v>
                </c:pt>
                <c:pt idx="239">
                  <c:v>0.93666666666666665</c:v>
                </c:pt>
                <c:pt idx="240">
                  <c:v>1.7233333333333334</c:v>
                </c:pt>
                <c:pt idx="241">
                  <c:v>1.7233333333333334</c:v>
                </c:pt>
                <c:pt idx="242">
                  <c:v>1.7233333333333334</c:v>
                </c:pt>
                <c:pt idx="243">
                  <c:v>1.7233333333333334</c:v>
                </c:pt>
                <c:pt idx="244">
                  <c:v>1.7233333333333334</c:v>
                </c:pt>
                <c:pt idx="245">
                  <c:v>1.9966666666666664</c:v>
                </c:pt>
                <c:pt idx="246">
                  <c:v>1.9966666666666664</c:v>
                </c:pt>
                <c:pt idx="247">
                  <c:v>1.9966666666666664</c:v>
                </c:pt>
                <c:pt idx="248">
                  <c:v>1.9966666666666664</c:v>
                </c:pt>
                <c:pt idx="249">
                  <c:v>1.9966666666666664</c:v>
                </c:pt>
                <c:pt idx="250">
                  <c:v>1.9966666666666664</c:v>
                </c:pt>
                <c:pt idx="251">
                  <c:v>1.9966666666666664</c:v>
                </c:pt>
                <c:pt idx="252">
                  <c:v>1.6199999999999999</c:v>
                </c:pt>
                <c:pt idx="253">
                  <c:v>1.6199999999999999</c:v>
                </c:pt>
                <c:pt idx="254">
                  <c:v>1.6199999999999999</c:v>
                </c:pt>
                <c:pt idx="255">
                  <c:v>1.6199999999999999</c:v>
                </c:pt>
                <c:pt idx="256">
                  <c:v>1.6199999999999999</c:v>
                </c:pt>
                <c:pt idx="257">
                  <c:v>1.6199999999999999</c:v>
                </c:pt>
                <c:pt idx="258">
                  <c:v>4.2233333333333336</c:v>
                </c:pt>
                <c:pt idx="259">
                  <c:v>4.2233333333333336</c:v>
                </c:pt>
                <c:pt idx="260">
                  <c:v>4.2233333333333336</c:v>
                </c:pt>
                <c:pt idx="261">
                  <c:v>1.9966666666666664</c:v>
                </c:pt>
                <c:pt idx="262">
                  <c:v>4.2233333333333336</c:v>
                </c:pt>
                <c:pt idx="263">
                  <c:v>4.2233333333333336</c:v>
                </c:pt>
                <c:pt idx="264">
                  <c:v>4.2233333333333336</c:v>
                </c:pt>
                <c:pt idx="265">
                  <c:v>1.7533333333333332</c:v>
                </c:pt>
                <c:pt idx="266">
                  <c:v>1.7533333333333332</c:v>
                </c:pt>
                <c:pt idx="267">
                  <c:v>1.7533333333333332</c:v>
                </c:pt>
                <c:pt idx="268">
                  <c:v>1.7533333333333332</c:v>
                </c:pt>
                <c:pt idx="269">
                  <c:v>1.7533333333333332</c:v>
                </c:pt>
                <c:pt idx="270">
                  <c:v>1.7533333333333332</c:v>
                </c:pt>
                <c:pt idx="271">
                  <c:v>1.1166666666666667</c:v>
                </c:pt>
                <c:pt idx="272">
                  <c:v>1.1166666666666667</c:v>
                </c:pt>
                <c:pt idx="273">
                  <c:v>1.1166666666666667</c:v>
                </c:pt>
                <c:pt idx="274">
                  <c:v>1.9966666666666664</c:v>
                </c:pt>
                <c:pt idx="275">
                  <c:v>1.1166666666666667</c:v>
                </c:pt>
                <c:pt idx="277">
                  <c:v>1.1166666666666667</c:v>
                </c:pt>
                <c:pt idx="278">
                  <c:v>1.42</c:v>
                </c:pt>
                <c:pt idx="279" formatCode="General">
                  <c:v>1.42</c:v>
                </c:pt>
                <c:pt idx="280" formatCode="General">
                  <c:v>1.42</c:v>
                </c:pt>
                <c:pt idx="283" formatCode="General">
                  <c:v>1.42</c:v>
                </c:pt>
                <c:pt idx="284">
                  <c:v>3.5500000000000003</c:v>
                </c:pt>
                <c:pt idx="285" formatCode="General">
                  <c:v>3.5500000000000003</c:v>
                </c:pt>
                <c:pt idx="288" formatCode="General">
                  <c:v>3.5500000000000003</c:v>
                </c:pt>
                <c:pt idx="289">
                  <c:v>3.5500000000000003</c:v>
                </c:pt>
                <c:pt idx="290" formatCode="General">
                  <c:v>3.5500000000000003</c:v>
                </c:pt>
                <c:pt idx="291">
                  <c:v>0.92666666666666675</c:v>
                </c:pt>
                <c:pt idx="292">
                  <c:v>0.92666666666666675</c:v>
                </c:pt>
                <c:pt idx="293">
                  <c:v>0.92666666666666675</c:v>
                </c:pt>
                <c:pt idx="294">
                  <c:v>0.92666666666666675</c:v>
                </c:pt>
                <c:pt idx="295">
                  <c:v>0.92666666666666675</c:v>
                </c:pt>
                <c:pt idx="296">
                  <c:v>0.92666666666666675</c:v>
                </c:pt>
                <c:pt idx="297">
                  <c:v>2.3166666666666669</c:v>
                </c:pt>
                <c:pt idx="298">
                  <c:v>2.3166666666666669</c:v>
                </c:pt>
                <c:pt idx="299">
                  <c:v>2.3166666666666669</c:v>
                </c:pt>
                <c:pt idx="301">
                  <c:v>2.3166666666666669</c:v>
                </c:pt>
                <c:pt idx="302">
                  <c:v>2.3166666666666669</c:v>
                </c:pt>
                <c:pt idx="303">
                  <c:v>2.3166666666666669</c:v>
                </c:pt>
                <c:pt idx="304">
                  <c:v>4.9866666666666672</c:v>
                </c:pt>
                <c:pt idx="305" formatCode="General">
                  <c:v>4.9866666666666672</c:v>
                </c:pt>
                <c:pt idx="306" formatCode="General">
                  <c:v>4.9866666666666672</c:v>
                </c:pt>
                <c:pt idx="307" formatCode="General">
                  <c:v>4.9866666666666672</c:v>
                </c:pt>
                <c:pt idx="308" formatCode="General">
                  <c:v>4.9866666666666672</c:v>
                </c:pt>
                <c:pt idx="309" formatCode="General">
                  <c:v>4.9866666666666672</c:v>
                </c:pt>
                <c:pt idx="310">
                  <c:v>5.3999999999999995</c:v>
                </c:pt>
                <c:pt idx="311" formatCode="General">
                  <c:v>5.3999999999999995</c:v>
                </c:pt>
                <c:pt idx="312" formatCode="General">
                  <c:v>5.3999999999999995</c:v>
                </c:pt>
                <c:pt idx="313" formatCode="General">
                  <c:v>5.3999999999999995</c:v>
                </c:pt>
                <c:pt idx="314" formatCode="General">
                  <c:v>5.3999999999999995</c:v>
                </c:pt>
                <c:pt idx="315" formatCode="General">
                  <c:v>5.3999999999999995</c:v>
                </c:pt>
                <c:pt idx="316" formatCode="General">
                  <c:v>5.3999999999999995</c:v>
                </c:pt>
                <c:pt idx="317">
                  <c:v>1.99</c:v>
                </c:pt>
                <c:pt idx="318">
                  <c:v>1.99</c:v>
                </c:pt>
                <c:pt idx="319">
                  <c:v>1.99</c:v>
                </c:pt>
                <c:pt idx="320">
                  <c:v>1.99</c:v>
                </c:pt>
                <c:pt idx="321">
                  <c:v>1.99</c:v>
                </c:pt>
                <c:pt idx="322">
                  <c:v>1.99</c:v>
                </c:pt>
                <c:pt idx="323">
                  <c:v>1.93</c:v>
                </c:pt>
                <c:pt idx="324">
                  <c:v>1.93</c:v>
                </c:pt>
                <c:pt idx="325">
                  <c:v>1.93</c:v>
                </c:pt>
                <c:pt idx="326">
                  <c:v>1.93</c:v>
                </c:pt>
                <c:pt idx="327">
                  <c:v>1.93</c:v>
                </c:pt>
                <c:pt idx="328">
                  <c:v>1.93</c:v>
                </c:pt>
                <c:pt idx="329">
                  <c:v>1.93</c:v>
                </c:pt>
                <c:pt idx="330">
                  <c:v>0.75</c:v>
                </c:pt>
                <c:pt idx="331">
                  <c:v>0.75</c:v>
                </c:pt>
                <c:pt idx="332">
                  <c:v>0.75</c:v>
                </c:pt>
                <c:pt idx="333">
                  <c:v>0.75</c:v>
                </c:pt>
                <c:pt idx="334">
                  <c:v>0.75</c:v>
                </c:pt>
                <c:pt idx="335">
                  <c:v>0.75</c:v>
                </c:pt>
                <c:pt idx="336">
                  <c:v>0.44999999999999996</c:v>
                </c:pt>
                <c:pt idx="337" formatCode="General">
                  <c:v>0.44999999999999996</c:v>
                </c:pt>
                <c:pt idx="338" formatCode="General">
                  <c:v>0.44999999999999996</c:v>
                </c:pt>
                <c:pt idx="339" formatCode="General">
                  <c:v>0.44999999999999996</c:v>
                </c:pt>
                <c:pt idx="340" formatCode="General">
                  <c:v>0.44999999999999996</c:v>
                </c:pt>
                <c:pt idx="341" formatCode="General">
                  <c:v>0.44999999999999996</c:v>
                </c:pt>
                <c:pt idx="342" formatCode="General">
                  <c:v>0.44999999999999996</c:v>
                </c:pt>
                <c:pt idx="343" formatCode="General">
                  <c:v>2.21</c:v>
                </c:pt>
                <c:pt idx="344" formatCode="General">
                  <c:v>2.21</c:v>
                </c:pt>
                <c:pt idx="345" formatCode="General">
                  <c:v>2.21</c:v>
                </c:pt>
                <c:pt idx="346" formatCode="General">
                  <c:v>2.21</c:v>
                </c:pt>
                <c:pt idx="347" formatCode="General">
                  <c:v>2.21</c:v>
                </c:pt>
                <c:pt idx="348" formatCode="General">
                  <c:v>2.21</c:v>
                </c:pt>
              </c:numCache>
            </c:numRef>
          </c:xVal>
          <c:yVal>
            <c:numRef>
              <c:f>'Complete data '!$S$5:$S$353</c:f>
              <c:numCache>
                <c:formatCode>0.00</c:formatCode>
                <c:ptCount val="349"/>
                <c:pt idx="0">
                  <c:v>8.3979999999999961</c:v>
                </c:pt>
                <c:pt idx="6">
                  <c:v>4.8726666666666745</c:v>
                </c:pt>
                <c:pt idx="13">
                  <c:v>2.0141732283464546</c:v>
                </c:pt>
                <c:pt idx="19">
                  <c:v>12.210666666666668</c:v>
                </c:pt>
                <c:pt idx="26">
                  <c:v>2.0112860892388427</c:v>
                </c:pt>
                <c:pt idx="32">
                  <c:v>0.9197530864197544</c:v>
                </c:pt>
                <c:pt idx="39">
                  <c:v>1.5724409448818912</c:v>
                </c:pt>
                <c:pt idx="45">
                  <c:v>1.0874015748031496</c:v>
                </c:pt>
                <c:pt idx="52">
                  <c:v>2.5120000000000005</c:v>
                </c:pt>
                <c:pt idx="58">
                  <c:v>0.82973568281938392</c:v>
                </c:pt>
                <c:pt idx="65">
                  <c:v>12.90256410256413</c:v>
                </c:pt>
                <c:pt idx="71">
                  <c:v>23.102469135802469</c:v>
                </c:pt>
                <c:pt idx="78">
                  <c:v>1.4078740157480307</c:v>
                </c:pt>
                <c:pt idx="84">
                  <c:v>1.3692913385826786</c:v>
                </c:pt>
                <c:pt idx="91">
                  <c:v>11.786419753086422</c:v>
                </c:pt>
                <c:pt idx="97">
                  <c:v>41.112820512820491</c:v>
                </c:pt>
                <c:pt idx="104">
                  <c:v>4.8123456790123411</c:v>
                </c:pt>
                <c:pt idx="111">
                  <c:v>0.46682098765432284</c:v>
                </c:pt>
                <c:pt idx="117">
                  <c:v>3.2703412073490816</c:v>
                </c:pt>
                <c:pt idx="124">
                  <c:v>1.54199475065617</c:v>
                </c:pt>
                <c:pt idx="130">
                  <c:v>2.4908136482939636</c:v>
                </c:pt>
                <c:pt idx="137">
                  <c:v>0.6031496062992131</c:v>
                </c:pt>
                <c:pt idx="143">
                  <c:v>0.45478395061728433</c:v>
                </c:pt>
                <c:pt idx="150">
                  <c:v>1.0608923884514421</c:v>
                </c:pt>
                <c:pt idx="156">
                  <c:v>1.1974397297560022</c:v>
                </c:pt>
                <c:pt idx="163">
                  <c:v>1.1624671916010485</c:v>
                </c:pt>
                <c:pt idx="169">
                  <c:v>0.72333333333333394</c:v>
                </c:pt>
                <c:pt idx="176">
                  <c:v>0.53052031690482926</c:v>
                </c:pt>
                <c:pt idx="182">
                  <c:v>0.80221881986973875</c:v>
                </c:pt>
                <c:pt idx="189">
                  <c:v>1.0628086419753076</c:v>
                </c:pt>
                <c:pt idx="195">
                  <c:v>0.6885185185185192</c:v>
                </c:pt>
                <c:pt idx="202">
                  <c:v>0.69166666666666654</c:v>
                </c:pt>
                <c:pt idx="208">
                  <c:v>0.98005249343832268</c:v>
                </c:pt>
                <c:pt idx="214">
                  <c:v>3.0974999999999961</c:v>
                </c:pt>
                <c:pt idx="220">
                  <c:v>2.2916666666666665</c:v>
                </c:pt>
                <c:pt idx="227">
                  <c:v>1.2511811023622055</c:v>
                </c:pt>
                <c:pt idx="233">
                  <c:v>1.8952160493827159</c:v>
                </c:pt>
                <c:pt idx="240">
                  <c:v>2.7913333333333319</c:v>
                </c:pt>
                <c:pt idx="245">
                  <c:v>4.3924999999999974</c:v>
                </c:pt>
                <c:pt idx="252">
                  <c:v>1.724166666666666</c:v>
                </c:pt>
                <c:pt idx="258">
                  <c:v>3.8086419753086385</c:v>
                </c:pt>
                <c:pt idx="265">
                  <c:v>2.2037500000000008</c:v>
                </c:pt>
                <c:pt idx="271">
                  <c:v>1.2364829396325436</c:v>
                </c:pt>
                <c:pt idx="278">
                  <c:v>1.6440000000000055</c:v>
                </c:pt>
                <c:pt idx="284">
                  <c:v>1.7750000000000004</c:v>
                </c:pt>
                <c:pt idx="291">
                  <c:v>0.86771653543307015</c:v>
                </c:pt>
                <c:pt idx="297">
                  <c:v>2.0875000000000021</c:v>
                </c:pt>
                <c:pt idx="304">
                  <c:v>3.9466666666666623</c:v>
                </c:pt>
                <c:pt idx="310">
                  <c:v>4.2838888888888844</c:v>
                </c:pt>
                <c:pt idx="317">
                  <c:v>3.2350000000000083</c:v>
                </c:pt>
                <c:pt idx="324">
                  <c:v>1.7663580246913604</c:v>
                </c:pt>
                <c:pt idx="330">
                  <c:v>0.73517060367454301</c:v>
                </c:pt>
                <c:pt idx="336">
                  <c:v>0.42116402116402174</c:v>
                </c:pt>
                <c:pt idx="343">
                  <c:v>1.6941666666666706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C-41A0-A3E2-D2D11AD5B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707375"/>
        <c:axId val="670485823"/>
      </c:scatterChart>
      <c:valAx>
        <c:axId val="6647073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fr-F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Turbidity</a:t>
                </a:r>
                <a:r>
                  <a:rPr lang="fr-F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 (FNU)</a:t>
                </a:r>
              </a:p>
            </c:rich>
          </c:tx>
          <c:layout>
            <c:manualLayout>
              <c:xMode val="edge"/>
              <c:yMode val="edge"/>
              <c:x val="0.42388359295646022"/>
              <c:y val="0.913013474097807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fr-FR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0485823"/>
        <c:crosses val="autoZero"/>
        <c:crossBetween val="midCat"/>
      </c:valAx>
      <c:valAx>
        <c:axId val="670485823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>
                    <a:solidFill>
                      <a:schemeClr val="tx1"/>
                    </a:solidFill>
                  </a:rPr>
                  <a:t>SPM (g/m</a:t>
                </a:r>
                <a:r>
                  <a:rPr lang="fr-FR" sz="1200" baseline="30000">
                    <a:solidFill>
                      <a:schemeClr val="tx1"/>
                    </a:solidFill>
                  </a:rPr>
                  <a:t>3</a:t>
                </a:r>
                <a:r>
                  <a:rPr lang="fr-FR" sz="12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3304512453054147E-2"/>
              <c:y val="0.336855051512476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07375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2</xdr:row>
      <xdr:rowOff>12700</xdr:rowOff>
    </xdr:from>
    <xdr:to>
      <xdr:col>18</xdr:col>
      <xdr:colOff>609601</xdr:colOff>
      <xdr:row>39</xdr:row>
      <xdr:rowOff>177799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A265F21-2F12-4B20-ADCE-0CB882639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10241</xdr:colOff>
      <xdr:row>7</xdr:row>
      <xdr:rowOff>194596</xdr:rowOff>
    </xdr:from>
    <xdr:to>
      <xdr:col>37</xdr:col>
      <xdr:colOff>133145</xdr:colOff>
      <xdr:row>27</xdr:row>
      <xdr:rowOff>174113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CECFC361-6C44-45C4-8DF4-0B78AF71F7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577922</xdr:colOff>
      <xdr:row>4</xdr:row>
      <xdr:rowOff>3682</xdr:rowOff>
    </xdr:from>
    <xdr:to>
      <xdr:col>42</xdr:col>
      <xdr:colOff>588625</xdr:colOff>
      <xdr:row>21</xdr:row>
      <xdr:rowOff>181938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43106D9-1F3E-4A2F-B096-B9613D087F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3515-5B8A-4604-91D5-993D21FB8317}">
  <dimension ref="A3:D24"/>
  <sheetViews>
    <sheetView tabSelected="1" topLeftCell="A2" workbookViewId="0">
      <selection activeCell="G29" sqref="G29"/>
    </sheetView>
  </sheetViews>
  <sheetFormatPr baseColWidth="10" defaultRowHeight="15"/>
  <sheetData>
    <row r="3" spans="1:4" ht="19">
      <c r="A3" s="52" t="s">
        <v>388</v>
      </c>
    </row>
    <row r="6" spans="1:4">
      <c r="A6" s="85" t="s">
        <v>389</v>
      </c>
      <c r="B6" t="s">
        <v>657</v>
      </c>
    </row>
    <row r="7" spans="1:4">
      <c r="A7" s="85"/>
    </row>
    <row r="8" spans="1:4">
      <c r="A8" t="s">
        <v>390</v>
      </c>
      <c r="B8" t="s">
        <v>655</v>
      </c>
    </row>
    <row r="9" spans="1:4">
      <c r="A9" t="s">
        <v>390</v>
      </c>
      <c r="B9" t="s">
        <v>656</v>
      </c>
    </row>
    <row r="11" spans="1:4">
      <c r="A11" s="85" t="s">
        <v>500</v>
      </c>
      <c r="B11" t="s">
        <v>499</v>
      </c>
      <c r="D11" t="s">
        <v>391</v>
      </c>
    </row>
    <row r="13" spans="1:4">
      <c r="A13" t="s">
        <v>390</v>
      </c>
      <c r="B13" t="s">
        <v>651</v>
      </c>
    </row>
    <row r="14" spans="1:4">
      <c r="A14" t="s">
        <v>390</v>
      </c>
      <c r="B14" t="s">
        <v>502</v>
      </c>
    </row>
    <row r="15" spans="1:4">
      <c r="A15" t="s">
        <v>390</v>
      </c>
      <c r="B15" t="s">
        <v>652</v>
      </c>
    </row>
    <row r="17" spans="1:2">
      <c r="A17" s="85" t="s">
        <v>505</v>
      </c>
      <c r="B17" t="s">
        <v>387</v>
      </c>
    </row>
    <row r="18" spans="1:2">
      <c r="A18" s="85"/>
    </row>
    <row r="19" spans="1:2">
      <c r="A19" t="s">
        <v>390</v>
      </c>
      <c r="B19" t="s">
        <v>501</v>
      </c>
    </row>
    <row r="20" spans="1:2">
      <c r="A20" t="s">
        <v>390</v>
      </c>
      <c r="B20" t="s">
        <v>660</v>
      </c>
    </row>
    <row r="21" spans="1:2">
      <c r="A21" t="s">
        <v>391</v>
      </c>
    </row>
    <row r="22" spans="1:2">
      <c r="A22" t="s">
        <v>503</v>
      </c>
    </row>
    <row r="24" spans="1:2">
      <c r="A24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F92D-21F9-4817-9A49-3E9355812AD0}">
  <dimension ref="A1:V111"/>
  <sheetViews>
    <sheetView workbookViewId="0">
      <selection activeCell="J8" sqref="J8"/>
    </sheetView>
  </sheetViews>
  <sheetFormatPr baseColWidth="10" defaultColWidth="11.5" defaultRowHeight="15"/>
  <cols>
    <col min="2" max="2" width="27.83203125" customWidth="1"/>
    <col min="3" max="3" width="15.33203125" customWidth="1"/>
    <col min="4" max="4" width="25.83203125" style="48" customWidth="1"/>
    <col min="5" max="6" width="15.5" style="48" customWidth="1"/>
    <col min="7" max="7" width="16.6640625" style="48" customWidth="1"/>
    <col min="8" max="8" width="26.1640625" style="48" customWidth="1"/>
  </cols>
  <sheetData>
    <row r="1" spans="1:22" ht="25.5" customHeight="1"/>
    <row r="2" spans="1:22" ht="37.5" customHeight="1" thickBot="1">
      <c r="B2" s="104" t="s">
        <v>653</v>
      </c>
      <c r="C2" s="104"/>
      <c r="D2" s="104"/>
      <c r="E2" s="104"/>
      <c r="F2" s="104"/>
      <c r="G2" s="104"/>
    </row>
    <row r="3" spans="1:22" ht="22.5" customHeight="1" thickBot="1">
      <c r="A3" s="69"/>
      <c r="B3" s="109" t="s">
        <v>658</v>
      </c>
      <c r="C3" s="105" t="s">
        <v>71</v>
      </c>
      <c r="D3" s="106" t="s">
        <v>659</v>
      </c>
      <c r="E3" s="107" t="s">
        <v>488</v>
      </c>
      <c r="F3" s="107" t="s">
        <v>81</v>
      </c>
      <c r="G3" s="107" t="s">
        <v>82</v>
      </c>
      <c r="H3" s="108" t="s">
        <v>648</v>
      </c>
    </row>
    <row r="4" spans="1:22" ht="15.5" customHeight="1">
      <c r="A4" s="69"/>
      <c r="B4" s="110" t="s">
        <v>238</v>
      </c>
      <c r="C4" s="8" t="s">
        <v>222</v>
      </c>
      <c r="D4" s="94">
        <v>7.2471999999999976</v>
      </c>
      <c r="E4" s="92">
        <v>0.92747140117633864</v>
      </c>
      <c r="F4" s="92">
        <v>70.040773988961448</v>
      </c>
      <c r="G4" s="92">
        <v>29.959226011038556</v>
      </c>
      <c r="H4" s="93">
        <v>2.3748973357221392</v>
      </c>
      <c r="V4" s="26"/>
    </row>
    <row r="5" spans="1:22" ht="15.5" customHeight="1">
      <c r="A5" s="69"/>
      <c r="B5" s="111"/>
      <c r="C5" s="89"/>
      <c r="D5" s="97"/>
      <c r="E5" s="98"/>
      <c r="F5" s="98"/>
      <c r="G5" s="98"/>
      <c r="H5" s="99"/>
      <c r="J5" t="s">
        <v>504</v>
      </c>
    </row>
    <row r="6" spans="1:22" ht="15.5" customHeight="1">
      <c r="A6" s="69"/>
      <c r="B6" s="112" t="s">
        <v>239</v>
      </c>
      <c r="C6" s="2" t="s">
        <v>223</v>
      </c>
      <c r="D6" s="91">
        <v>4.8726666666666745</v>
      </c>
      <c r="E6" s="9">
        <v>0.74102811462633389</v>
      </c>
      <c r="F6" s="9">
        <v>48.265179295862595</v>
      </c>
      <c r="G6" s="9">
        <v>51.734820704137405</v>
      </c>
      <c r="H6" s="30">
        <v>8.1069958173315158</v>
      </c>
    </row>
    <row r="7" spans="1:22" ht="15.5" customHeight="1">
      <c r="A7" s="69"/>
      <c r="B7" s="112" t="s">
        <v>240</v>
      </c>
      <c r="C7" s="2"/>
      <c r="D7" s="91"/>
      <c r="E7" s="9"/>
      <c r="F7" s="9"/>
      <c r="G7" s="9"/>
      <c r="H7" s="30"/>
    </row>
    <row r="8" spans="1:22" ht="15.5" customHeight="1">
      <c r="A8" s="69"/>
      <c r="B8" s="113" t="s">
        <v>241</v>
      </c>
      <c r="C8" s="100" t="s">
        <v>224</v>
      </c>
      <c r="D8" s="101">
        <v>2.0141732283464546</v>
      </c>
      <c r="E8" s="102">
        <v>0.38085109176042758</v>
      </c>
      <c r="F8" s="102">
        <v>73.262676783474561</v>
      </c>
      <c r="G8" s="102">
        <v>26.737323216525439</v>
      </c>
      <c r="H8" s="103">
        <v>10.25332324803122</v>
      </c>
    </row>
    <row r="9" spans="1:22" ht="15.5" customHeight="1">
      <c r="A9" s="69"/>
      <c r="B9" s="111" t="s">
        <v>242</v>
      </c>
      <c r="C9" s="89"/>
      <c r="D9" s="97"/>
      <c r="E9" s="98"/>
      <c r="F9" s="98"/>
      <c r="G9" s="98"/>
      <c r="H9" s="99"/>
    </row>
    <row r="10" spans="1:22" ht="15.5" customHeight="1">
      <c r="A10" s="69"/>
      <c r="B10" s="112" t="s">
        <v>243</v>
      </c>
      <c r="C10" s="2" t="s">
        <v>225</v>
      </c>
      <c r="D10" s="91">
        <v>13.132000000000005</v>
      </c>
      <c r="E10" s="9">
        <v>0.63804702021089221</v>
      </c>
      <c r="F10" s="9">
        <v>73.356189924017585</v>
      </c>
      <c r="G10" s="9">
        <v>26.643810075982412</v>
      </c>
      <c r="H10" s="30">
        <v>3.9359250491522904</v>
      </c>
    </row>
    <row r="11" spans="1:22" ht="15.5" customHeight="1">
      <c r="A11" s="69"/>
      <c r="B11" s="112" t="s">
        <v>244</v>
      </c>
      <c r="C11" s="2"/>
      <c r="D11" s="91"/>
      <c r="E11" s="9"/>
      <c r="F11" s="9"/>
      <c r="G11" s="9"/>
      <c r="H11" s="30"/>
    </row>
    <row r="12" spans="1:22" ht="15.5" customHeight="1">
      <c r="A12" s="69"/>
      <c r="B12" s="113" t="s">
        <v>239</v>
      </c>
      <c r="C12" s="100" t="s">
        <v>226</v>
      </c>
      <c r="D12" s="101">
        <v>2.0112860892388427</v>
      </c>
      <c r="E12" s="102">
        <v>0.75377877769158685</v>
      </c>
      <c r="F12" s="102">
        <v>64.310061238842707</v>
      </c>
      <c r="G12" s="102">
        <v>35.689938761157286</v>
      </c>
      <c r="H12" s="103">
        <v>6.0104499381022434</v>
      </c>
    </row>
    <row r="13" spans="1:22" ht="15.5" customHeight="1">
      <c r="A13" s="69"/>
      <c r="B13" s="111" t="s">
        <v>245</v>
      </c>
      <c r="C13" s="89"/>
      <c r="D13" s="97"/>
      <c r="E13" s="98"/>
      <c r="F13" s="98"/>
      <c r="G13" s="98"/>
      <c r="H13" s="99"/>
    </row>
    <row r="14" spans="1:22" ht="15.5" customHeight="1">
      <c r="A14" s="69"/>
      <c r="B14" s="113" t="s">
        <v>246</v>
      </c>
      <c r="C14" s="100" t="s">
        <v>227</v>
      </c>
      <c r="D14" s="101">
        <v>0.9197530864197544</v>
      </c>
      <c r="E14" s="102">
        <v>0.20393056951657829</v>
      </c>
      <c r="F14" s="102">
        <v>59.477866954186446</v>
      </c>
      <c r="G14" s="102">
        <v>40.522133045813554</v>
      </c>
      <c r="H14" s="103">
        <v>5.1774606927987357</v>
      </c>
    </row>
    <row r="15" spans="1:22" ht="15.5" customHeight="1">
      <c r="A15" s="69"/>
      <c r="B15" s="111"/>
      <c r="C15" s="89"/>
      <c r="D15" s="97"/>
      <c r="E15" s="98"/>
      <c r="F15" s="98"/>
      <c r="G15" s="98"/>
      <c r="H15" s="99"/>
    </row>
    <row r="16" spans="1:22" ht="15.5" customHeight="1">
      <c r="A16" s="69"/>
      <c r="B16" s="113" t="s">
        <v>247</v>
      </c>
      <c r="C16" s="100" t="s">
        <v>228</v>
      </c>
      <c r="D16" s="101">
        <v>1.3751181102362224</v>
      </c>
      <c r="E16" s="102">
        <v>0.21721839325357106</v>
      </c>
      <c r="F16" s="102">
        <v>47.528264985863849</v>
      </c>
      <c r="G16" s="102">
        <v>52.471735014136151</v>
      </c>
      <c r="H16" s="103">
        <v>9.3363123087523139</v>
      </c>
    </row>
    <row r="17" spans="1:8" ht="15.5" customHeight="1">
      <c r="A17" s="69"/>
      <c r="B17" s="111"/>
      <c r="C17" s="89"/>
      <c r="D17" s="97"/>
      <c r="E17" s="98"/>
      <c r="F17" s="98"/>
      <c r="G17" s="98"/>
      <c r="H17" s="99"/>
    </row>
    <row r="18" spans="1:8" ht="15.5" customHeight="1">
      <c r="A18" s="69"/>
      <c r="B18" s="112" t="s">
        <v>248</v>
      </c>
      <c r="C18" s="2" t="s">
        <v>229</v>
      </c>
      <c r="D18" s="91">
        <v>1.0874015748031496</v>
      </c>
      <c r="E18" s="9">
        <v>9.1337225078157114E-2</v>
      </c>
      <c r="F18" s="9">
        <v>17.569494604270968</v>
      </c>
      <c r="G18" s="9">
        <v>82.430505395729028</v>
      </c>
      <c r="H18" s="30">
        <v>9.1309082190946</v>
      </c>
    </row>
    <row r="19" spans="1:8" ht="15.5" customHeight="1">
      <c r="A19" s="69"/>
      <c r="B19" s="112"/>
      <c r="C19" s="2"/>
      <c r="D19" s="91"/>
      <c r="E19" s="9"/>
      <c r="F19" s="9"/>
      <c r="G19" s="9"/>
      <c r="H19" s="30"/>
    </row>
    <row r="20" spans="1:8" ht="15.5" customHeight="1">
      <c r="A20" s="69"/>
      <c r="B20" s="113" t="s">
        <v>249</v>
      </c>
      <c r="C20" s="100" t="s">
        <v>230</v>
      </c>
      <c r="D20" s="101">
        <v>2.5120000000000005</v>
      </c>
      <c r="E20" s="102">
        <v>0.67257118582348308</v>
      </c>
      <c r="F20" s="102">
        <v>41.819506256460237</v>
      </c>
      <c r="G20" s="102">
        <v>58.180493743539763</v>
      </c>
      <c r="H20" s="103">
        <v>1.9948729414701523</v>
      </c>
    </row>
    <row r="21" spans="1:8" ht="15.5" customHeight="1">
      <c r="A21" s="69"/>
      <c r="B21" s="111"/>
      <c r="C21" s="89"/>
      <c r="D21" s="97"/>
      <c r="E21" s="98"/>
      <c r="F21" s="98"/>
      <c r="G21" s="98"/>
      <c r="H21" s="99"/>
    </row>
    <row r="22" spans="1:8" ht="15.5" customHeight="1">
      <c r="A22" s="69"/>
      <c r="B22" s="112" t="s">
        <v>250</v>
      </c>
      <c r="C22" s="2" t="s">
        <v>231</v>
      </c>
      <c r="D22" s="91">
        <v>0.82973568281938392</v>
      </c>
      <c r="E22" s="9">
        <v>0.2484646717049476</v>
      </c>
      <c r="F22" s="9">
        <v>74.346786845151897</v>
      </c>
      <c r="G22" s="9">
        <v>25.653213154848107</v>
      </c>
      <c r="H22" s="30">
        <v>9.1910423801199634</v>
      </c>
    </row>
    <row r="23" spans="1:8" ht="15.5" customHeight="1">
      <c r="A23" s="69"/>
      <c r="B23" s="112"/>
      <c r="C23" s="2"/>
      <c r="D23" s="91"/>
      <c r="E23" s="9"/>
      <c r="F23" s="9"/>
      <c r="G23" s="9"/>
      <c r="H23" s="30"/>
    </row>
    <row r="24" spans="1:8" ht="15.5" customHeight="1">
      <c r="A24" s="69"/>
      <c r="B24" s="113" t="s">
        <v>251</v>
      </c>
      <c r="C24" s="100" t="s">
        <v>232</v>
      </c>
      <c r="D24" s="101">
        <v>12.90256410256413</v>
      </c>
      <c r="E24" s="102">
        <v>1.0843553061521278</v>
      </c>
      <c r="F24" s="102">
        <v>66.755604112130456</v>
      </c>
      <c r="G24" s="102">
        <v>33.244395887869537</v>
      </c>
      <c r="H24" s="103">
        <v>2.4398550445753813</v>
      </c>
    </row>
    <row r="25" spans="1:8" ht="15.5" customHeight="1">
      <c r="A25" s="69"/>
      <c r="B25" s="111"/>
      <c r="C25" s="89"/>
      <c r="D25" s="97"/>
      <c r="E25" s="98"/>
      <c r="F25" s="98"/>
      <c r="G25" s="98"/>
      <c r="H25" s="99"/>
    </row>
    <row r="26" spans="1:8" ht="15.5" customHeight="1">
      <c r="A26" s="69"/>
      <c r="B26" s="112" t="s">
        <v>251</v>
      </c>
      <c r="C26" s="2" t="s">
        <v>233</v>
      </c>
      <c r="D26" s="91">
        <v>18.849382716049384</v>
      </c>
      <c r="E26" s="9">
        <v>1.0095384142196473</v>
      </c>
      <c r="F26" s="9">
        <v>81.04092316498749</v>
      </c>
      <c r="G26" s="9">
        <v>18.959076835012517</v>
      </c>
      <c r="H26" s="30">
        <v>5.8131047560062292</v>
      </c>
    </row>
    <row r="27" spans="1:8" ht="15.5" customHeight="1">
      <c r="A27" s="69"/>
      <c r="B27" s="112"/>
      <c r="C27" s="2"/>
      <c r="D27" s="91"/>
      <c r="E27" s="9"/>
      <c r="F27" s="9"/>
      <c r="G27" s="9"/>
      <c r="H27" s="30"/>
    </row>
    <row r="28" spans="1:8" ht="15.5" customHeight="1">
      <c r="A28" s="69"/>
      <c r="B28" s="113" t="s">
        <v>252</v>
      </c>
      <c r="C28" s="100" t="s">
        <v>234</v>
      </c>
      <c r="D28" s="101">
        <v>1.4078740157480307</v>
      </c>
      <c r="E28" s="102">
        <v>0.17963251525178134</v>
      </c>
      <c r="F28" s="102">
        <v>45.74350838349509</v>
      </c>
      <c r="G28" s="102">
        <v>54.25649161650491</v>
      </c>
      <c r="H28" s="103">
        <v>0.94836397974218256</v>
      </c>
    </row>
    <row r="29" spans="1:8" ht="15.5" customHeight="1">
      <c r="A29" s="69"/>
      <c r="B29" s="111"/>
      <c r="C29" s="89"/>
      <c r="D29" s="97"/>
      <c r="E29" s="98"/>
      <c r="F29" s="98"/>
      <c r="G29" s="98"/>
      <c r="H29" s="99"/>
    </row>
    <row r="30" spans="1:8" ht="15.5" customHeight="1">
      <c r="A30" s="69"/>
      <c r="B30" s="113" t="s">
        <v>253</v>
      </c>
      <c r="C30" s="100" t="s">
        <v>235</v>
      </c>
      <c r="D30" s="101">
        <v>1.3692913385826786</v>
      </c>
      <c r="E30" s="102">
        <v>0.69220919836935879</v>
      </c>
      <c r="F30" s="102">
        <v>60.407820242841105</v>
      </c>
      <c r="G30" s="102">
        <v>39.592179757158895</v>
      </c>
      <c r="H30" s="103">
        <v>14.626629350837124</v>
      </c>
    </row>
    <row r="31" spans="1:8" ht="15.5" customHeight="1">
      <c r="A31" s="69"/>
      <c r="B31" s="111"/>
      <c r="C31" s="89"/>
      <c r="D31" s="97"/>
      <c r="E31" s="98"/>
      <c r="F31" s="98"/>
      <c r="G31" s="98"/>
      <c r="H31" s="99"/>
    </row>
    <row r="32" spans="1:8" ht="15.5" customHeight="1">
      <c r="A32" s="69"/>
      <c r="B32" s="113" t="s">
        <v>254</v>
      </c>
      <c r="C32" s="100" t="s">
        <v>236</v>
      </c>
      <c r="D32" s="101">
        <v>11.786419753086422</v>
      </c>
      <c r="E32" s="102">
        <v>0.83523787849431175</v>
      </c>
      <c r="F32" s="102">
        <v>75.401364189904868</v>
      </c>
      <c r="G32" s="102">
        <v>24.598635810095132</v>
      </c>
      <c r="H32" s="103">
        <v>2.0672369659253409</v>
      </c>
    </row>
    <row r="33" spans="1:8" ht="15.5" customHeight="1">
      <c r="A33" s="69"/>
      <c r="B33" s="111"/>
      <c r="C33" s="89"/>
      <c r="D33" s="97"/>
      <c r="E33" s="98"/>
      <c r="F33" s="98"/>
      <c r="G33" s="98"/>
      <c r="H33" s="99"/>
    </row>
    <row r="34" spans="1:8" ht="15.5" customHeight="1">
      <c r="A34" s="69"/>
      <c r="B34" s="112" t="s">
        <v>255</v>
      </c>
      <c r="C34" s="2" t="s">
        <v>237</v>
      </c>
      <c r="D34" s="91">
        <v>41.199999999999989</v>
      </c>
      <c r="E34" s="9">
        <v>2.974898271179379</v>
      </c>
      <c r="F34" s="9">
        <v>78.273087449189021</v>
      </c>
      <c r="G34" s="9">
        <v>21.726912550810983</v>
      </c>
      <c r="H34" s="30">
        <v>1.6965800148113237</v>
      </c>
    </row>
    <row r="35" spans="1:8" ht="15.5" customHeight="1">
      <c r="A35" s="69"/>
      <c r="B35" s="112"/>
      <c r="C35" s="2"/>
      <c r="D35" s="91"/>
      <c r="E35" s="9"/>
      <c r="F35" s="9"/>
      <c r="G35" s="9"/>
      <c r="H35" s="30"/>
    </row>
    <row r="36" spans="1:8" ht="15.5" customHeight="1">
      <c r="A36" s="69"/>
      <c r="B36" s="113" t="s">
        <v>256</v>
      </c>
      <c r="C36" s="100" t="s">
        <v>9</v>
      </c>
      <c r="D36" s="101">
        <v>3.2814814814814759</v>
      </c>
      <c r="E36" s="102">
        <v>0.43640883916017204</v>
      </c>
      <c r="F36" s="102">
        <v>21.560143909324015</v>
      </c>
      <c r="G36" s="102">
        <v>78.439856090675974</v>
      </c>
      <c r="H36" s="103">
        <v>3.2735713227710477</v>
      </c>
    </row>
    <row r="37" spans="1:8" ht="15.5" customHeight="1">
      <c r="A37" s="69"/>
      <c r="B37" s="111"/>
      <c r="C37" s="89"/>
      <c r="D37" s="97"/>
      <c r="E37" s="98"/>
      <c r="F37" s="98"/>
      <c r="G37" s="98"/>
      <c r="H37" s="99"/>
    </row>
    <row r="38" spans="1:8" ht="15.5" customHeight="1">
      <c r="A38" s="69"/>
      <c r="B38" s="113" t="s">
        <v>257</v>
      </c>
      <c r="C38" s="100" t="s">
        <v>29</v>
      </c>
      <c r="D38" s="101">
        <v>0.46682098765432284</v>
      </c>
      <c r="E38" s="102">
        <v>0.15730107156268688</v>
      </c>
      <c r="F38" s="102">
        <v>9.723599369721704</v>
      </c>
      <c r="G38" s="102">
        <v>90.276400630278303</v>
      </c>
      <c r="H38" s="103">
        <v>0.18454871267439787</v>
      </c>
    </row>
    <row r="39" spans="1:8" ht="15.5" customHeight="1">
      <c r="A39" s="69"/>
      <c r="B39" s="111"/>
      <c r="C39" s="89"/>
      <c r="D39" s="97"/>
      <c r="E39" s="98"/>
      <c r="F39" s="98"/>
      <c r="G39" s="98"/>
      <c r="H39" s="99"/>
    </row>
    <row r="40" spans="1:8" ht="15.5" customHeight="1">
      <c r="A40" s="69"/>
      <c r="B40" s="113" t="s">
        <v>258</v>
      </c>
      <c r="C40" s="100" t="s">
        <v>10</v>
      </c>
      <c r="D40" s="101">
        <v>1.1064566929133852</v>
      </c>
      <c r="E40" s="102">
        <v>0.2133570599780322</v>
      </c>
      <c r="F40" s="102">
        <v>26.505703893547786</v>
      </c>
      <c r="G40" s="102">
        <v>73.494296106452211</v>
      </c>
      <c r="H40" s="103">
        <v>7.0369362597133103</v>
      </c>
    </row>
    <row r="41" spans="1:8" ht="15.5" customHeight="1">
      <c r="A41" s="69"/>
      <c r="B41" s="111"/>
      <c r="C41" s="89"/>
      <c r="D41" s="97"/>
      <c r="E41" s="98"/>
      <c r="F41" s="98"/>
      <c r="G41" s="98"/>
      <c r="H41" s="99"/>
    </row>
    <row r="42" spans="1:8" ht="15.5" customHeight="1">
      <c r="A42" s="69"/>
      <c r="B42" s="113" t="s">
        <v>259</v>
      </c>
      <c r="C42" s="100" t="s">
        <v>11</v>
      </c>
      <c r="D42" s="101">
        <v>1.54199475065617</v>
      </c>
      <c r="E42" s="102">
        <v>0.60558535880632658</v>
      </c>
      <c r="F42" s="102">
        <v>46.031551804600973</v>
      </c>
      <c r="G42" s="102">
        <v>53.968448195399027</v>
      </c>
      <c r="H42" s="103">
        <v>16.814153511893466</v>
      </c>
    </row>
    <row r="43" spans="1:8" ht="15.5" customHeight="1">
      <c r="A43" s="69"/>
      <c r="B43" s="111"/>
      <c r="C43" s="89"/>
      <c r="D43" s="97"/>
      <c r="E43" s="98"/>
      <c r="F43" s="98"/>
      <c r="G43" s="98"/>
      <c r="H43" s="99"/>
    </row>
    <row r="44" spans="1:8" ht="15.5" customHeight="1">
      <c r="A44" s="69"/>
      <c r="B44" s="113" t="s">
        <v>260</v>
      </c>
      <c r="C44" s="100" t="s">
        <v>12</v>
      </c>
      <c r="D44" s="101">
        <v>2.4908136482939636</v>
      </c>
      <c r="E44" s="102">
        <v>8.1511340447394443E-2</v>
      </c>
      <c r="F44" s="102">
        <v>62.741341810455765</v>
      </c>
      <c r="G44" s="102">
        <v>37.258658189544235</v>
      </c>
      <c r="H44" s="103">
        <v>3.3709918433757049</v>
      </c>
    </row>
    <row r="45" spans="1:8" ht="15.5" customHeight="1">
      <c r="A45" s="69"/>
      <c r="B45" s="111"/>
      <c r="C45" s="89"/>
      <c r="D45" s="97"/>
      <c r="E45" s="98"/>
      <c r="F45" s="98"/>
      <c r="G45" s="98"/>
      <c r="H45" s="99"/>
    </row>
    <row r="46" spans="1:8" ht="15.5" customHeight="1">
      <c r="A46" s="69"/>
      <c r="B46" s="112" t="s">
        <v>261</v>
      </c>
      <c r="C46" s="2" t="s">
        <v>13</v>
      </c>
      <c r="D46" s="91">
        <v>0.6031496062992131</v>
      </c>
      <c r="E46" s="9">
        <v>0.18711418445280065</v>
      </c>
      <c r="F46" s="9">
        <v>4.0909090909089816</v>
      </c>
      <c r="G46" s="9">
        <v>95.90909090909102</v>
      </c>
      <c r="H46" s="30">
        <v>2.2498852128660265</v>
      </c>
    </row>
    <row r="47" spans="1:8" ht="15.5" customHeight="1">
      <c r="A47" s="69"/>
      <c r="B47" s="112"/>
      <c r="C47" s="2"/>
      <c r="D47" s="91"/>
      <c r="E47" s="9"/>
      <c r="F47" s="9"/>
      <c r="G47" s="9"/>
      <c r="H47" s="30"/>
    </row>
    <row r="48" spans="1:8" ht="15.5" customHeight="1">
      <c r="A48" s="69"/>
      <c r="B48" s="113" t="s">
        <v>262</v>
      </c>
      <c r="C48" s="100" t="s">
        <v>14</v>
      </c>
      <c r="D48" s="101">
        <v>0.45478395061728433</v>
      </c>
      <c r="E48" s="102">
        <v>0.22281819517809551</v>
      </c>
      <c r="F48" s="102">
        <v>3.3154866256584641</v>
      </c>
      <c r="G48" s="102">
        <v>96.684513374341549</v>
      </c>
      <c r="H48" s="103">
        <v>4.413667326509036</v>
      </c>
    </row>
    <row r="49" spans="1:8" ht="15.5" customHeight="1">
      <c r="A49" s="69"/>
      <c r="B49" s="111"/>
      <c r="C49" s="89"/>
      <c r="D49" s="97"/>
      <c r="E49" s="98"/>
      <c r="F49" s="98"/>
      <c r="G49" s="98"/>
      <c r="H49" s="99"/>
    </row>
    <row r="50" spans="1:8" ht="15.5" customHeight="1">
      <c r="A50" s="69"/>
      <c r="B50" s="112" t="s">
        <v>263</v>
      </c>
      <c r="C50" s="2" t="s">
        <v>15</v>
      </c>
      <c r="D50" s="91">
        <v>1.0608923884514421</v>
      </c>
      <c r="E50" s="9">
        <v>0.84065503670358899</v>
      </c>
      <c r="F50" s="9">
        <v>0.6563568487890743</v>
      </c>
      <c r="G50" s="9">
        <v>99.343643151210927</v>
      </c>
      <c r="H50" s="30">
        <v>0.58160778614490827</v>
      </c>
    </row>
    <row r="51" spans="1:8" ht="15.5" customHeight="1">
      <c r="A51" s="69"/>
      <c r="B51" s="112"/>
      <c r="C51" s="2"/>
      <c r="D51" s="91"/>
      <c r="E51" s="9"/>
      <c r="F51" s="9"/>
      <c r="G51" s="9"/>
      <c r="H51" s="30"/>
    </row>
    <row r="52" spans="1:8" ht="15.5" customHeight="1">
      <c r="A52" s="69"/>
      <c r="B52" s="113" t="s">
        <v>264</v>
      </c>
      <c r="C52" s="100" t="s">
        <v>16</v>
      </c>
      <c r="D52" s="101">
        <v>1.1974397297560022</v>
      </c>
      <c r="E52" s="102">
        <v>0.87886443625876198</v>
      </c>
      <c r="F52" s="102">
        <v>6.1171531185190346</v>
      </c>
      <c r="G52" s="102">
        <v>93.882846881480958</v>
      </c>
      <c r="H52" s="103">
        <v>7.8926694489660196</v>
      </c>
    </row>
    <row r="53" spans="1:8" ht="15.5" customHeight="1">
      <c r="A53" s="69"/>
      <c r="B53" s="111"/>
      <c r="C53" s="89"/>
      <c r="D53" s="97"/>
      <c r="E53" s="98"/>
      <c r="F53" s="98"/>
      <c r="G53" s="98"/>
      <c r="H53" s="99"/>
    </row>
    <row r="54" spans="1:8" ht="15.5" customHeight="1">
      <c r="A54" s="69"/>
      <c r="B54" s="112" t="s">
        <v>265</v>
      </c>
      <c r="C54" s="2" t="s">
        <v>17</v>
      </c>
      <c r="D54" s="91">
        <v>1.1624671916010485</v>
      </c>
      <c r="E54" s="9">
        <v>0.34326145281721376</v>
      </c>
      <c r="F54" s="9">
        <v>31.130654511944869</v>
      </c>
      <c r="G54" s="9">
        <v>68.869345488055131</v>
      </c>
      <c r="H54" s="30">
        <v>4.434779765534695</v>
      </c>
    </row>
    <row r="55" spans="1:8" ht="15.5" customHeight="1">
      <c r="A55" s="69"/>
      <c r="B55" s="112"/>
      <c r="C55" s="2"/>
      <c r="D55" s="91"/>
      <c r="E55" s="9"/>
      <c r="F55" s="9"/>
      <c r="G55" s="9"/>
      <c r="H55" s="30"/>
    </row>
    <row r="56" spans="1:8" ht="15.5" customHeight="1">
      <c r="A56" s="69"/>
      <c r="B56" s="113" t="s">
        <v>266</v>
      </c>
      <c r="C56" s="100" t="s">
        <v>18</v>
      </c>
      <c r="D56" s="101">
        <v>0.72333333333333394</v>
      </c>
      <c r="E56" s="102">
        <v>0.2191167851016885</v>
      </c>
      <c r="F56" s="102">
        <v>12.466319157995446</v>
      </c>
      <c r="G56" s="102">
        <v>87.533680842004543</v>
      </c>
      <c r="H56" s="103">
        <v>1.1197613672724012</v>
      </c>
    </row>
    <row r="57" spans="1:8" ht="15.5" customHeight="1">
      <c r="A57" s="69"/>
      <c r="B57" s="111"/>
      <c r="C57" s="89"/>
      <c r="D57" s="97"/>
      <c r="E57" s="98"/>
      <c r="F57" s="98"/>
      <c r="G57" s="98"/>
      <c r="H57" s="99"/>
    </row>
    <row r="58" spans="1:8" ht="15.5" customHeight="1">
      <c r="A58" s="69"/>
      <c r="B58" s="112" t="s">
        <v>267</v>
      </c>
      <c r="C58" s="2" t="s">
        <v>19</v>
      </c>
      <c r="D58" s="91">
        <v>0.53052031690482926</v>
      </c>
      <c r="E58" s="9">
        <v>0.25623388265581609</v>
      </c>
      <c r="F58" s="9">
        <v>3.6494505584823784</v>
      </c>
      <c r="G58" s="9">
        <v>96.350549441517614</v>
      </c>
      <c r="H58" s="30">
        <v>4.9164288483082688</v>
      </c>
    </row>
    <row r="59" spans="1:8" ht="15.5" customHeight="1">
      <c r="A59" s="69"/>
      <c r="B59" s="112"/>
      <c r="C59" s="2"/>
      <c r="D59" s="91"/>
      <c r="E59" s="9"/>
      <c r="F59" s="9"/>
      <c r="G59" s="9"/>
      <c r="H59" s="30"/>
    </row>
    <row r="60" spans="1:8" ht="15.5" customHeight="1">
      <c r="A60" s="69"/>
      <c r="B60" s="113" t="s">
        <v>268</v>
      </c>
      <c r="C60" s="100" t="s">
        <v>20</v>
      </c>
      <c r="D60" s="101">
        <v>0.80221881986973875</v>
      </c>
      <c r="E60" s="102">
        <v>0.35527011646583168</v>
      </c>
      <c r="F60" s="102">
        <v>12.837381420892942</v>
      </c>
      <c r="G60" s="102">
        <v>87.162618579107061</v>
      </c>
      <c r="H60" s="103">
        <v>15.857932336164028</v>
      </c>
    </row>
    <row r="61" spans="1:8" ht="15.5" customHeight="1">
      <c r="A61" s="69"/>
      <c r="B61" s="111"/>
      <c r="C61" s="89"/>
      <c r="D61" s="97"/>
      <c r="E61" s="98"/>
      <c r="F61" s="98"/>
      <c r="G61" s="98"/>
      <c r="H61" s="99"/>
    </row>
    <row r="62" spans="1:8" ht="15.5" customHeight="1">
      <c r="A62" s="69"/>
      <c r="B62" s="112" t="s">
        <v>407</v>
      </c>
      <c r="C62" s="2" t="s">
        <v>393</v>
      </c>
      <c r="D62" s="91">
        <v>1.0628086419753076</v>
      </c>
      <c r="E62" s="9">
        <v>0.10003671593917186</v>
      </c>
      <c r="F62" s="9">
        <v>17.112994970617034</v>
      </c>
      <c r="G62" s="9">
        <v>82.887005029382962</v>
      </c>
      <c r="H62" s="30">
        <v>4.9440181175694029</v>
      </c>
    </row>
    <row r="63" spans="1:8" ht="15.5" customHeight="1">
      <c r="A63" s="69"/>
      <c r="B63" s="112"/>
      <c r="C63" s="2"/>
      <c r="D63" s="91"/>
      <c r="E63" s="9"/>
      <c r="F63" s="9"/>
      <c r="G63" s="9"/>
      <c r="H63" s="30"/>
    </row>
    <row r="64" spans="1:8" ht="15.5" customHeight="1">
      <c r="A64" s="69"/>
      <c r="B64" s="113" t="s">
        <v>408</v>
      </c>
      <c r="C64" s="100" t="s">
        <v>394</v>
      </c>
      <c r="D64" s="101">
        <v>0.6885185185185192</v>
      </c>
      <c r="E64" s="102">
        <v>0.11866418999126319</v>
      </c>
      <c r="F64" s="102">
        <v>11.297840966124275</v>
      </c>
      <c r="G64" s="102">
        <v>88.702159033875716</v>
      </c>
      <c r="H64" s="103">
        <v>9.7649190488942601</v>
      </c>
    </row>
    <row r="65" spans="1:12" ht="15.5" customHeight="1">
      <c r="A65" s="69"/>
      <c r="B65" s="111"/>
      <c r="C65" s="89"/>
      <c r="D65" s="97"/>
      <c r="E65" s="98"/>
      <c r="F65" s="98"/>
      <c r="G65" s="98"/>
      <c r="H65" s="99"/>
    </row>
    <row r="66" spans="1:12" ht="15.5" customHeight="1">
      <c r="A66" s="69"/>
      <c r="B66" s="112" t="s">
        <v>416</v>
      </c>
      <c r="C66" s="2" t="s">
        <v>395</v>
      </c>
      <c r="D66" s="91">
        <v>0.69166666666666654</v>
      </c>
      <c r="E66" s="9">
        <v>0.13365958028484165</v>
      </c>
      <c r="F66" s="9">
        <v>16.412672566224064</v>
      </c>
      <c r="G66" s="9">
        <v>83.58732743377594</v>
      </c>
      <c r="H66" s="30">
        <v>9.7649190488942601</v>
      </c>
    </row>
    <row r="67" spans="1:12" ht="15.5" customHeight="1">
      <c r="A67" s="69"/>
      <c r="B67" s="112"/>
      <c r="C67" s="2"/>
      <c r="D67" s="91"/>
      <c r="E67" s="9"/>
      <c r="F67" s="9"/>
      <c r="G67" s="9"/>
      <c r="H67" s="30"/>
    </row>
    <row r="68" spans="1:12" ht="15.5" customHeight="1">
      <c r="A68" s="69"/>
      <c r="B68" s="113" t="s">
        <v>269</v>
      </c>
      <c r="C68" s="100" t="s">
        <v>129</v>
      </c>
      <c r="D68" s="101">
        <v>0.89566929133858497</v>
      </c>
      <c r="E68" s="102">
        <v>0.3768781200966303</v>
      </c>
      <c r="F68" s="102">
        <v>26.26316327791718</v>
      </c>
      <c r="G68" s="102">
        <v>73.736836722082813</v>
      </c>
      <c r="H68" s="103">
        <v>0.74447677293365677</v>
      </c>
    </row>
    <row r="69" spans="1:12" ht="15.5" customHeight="1">
      <c r="A69" s="69"/>
      <c r="B69" s="114"/>
      <c r="C69" s="2"/>
      <c r="D69" s="91"/>
      <c r="E69" s="9"/>
      <c r="F69" s="9"/>
      <c r="G69" s="9"/>
      <c r="H69" s="30"/>
    </row>
    <row r="70" spans="1:12" ht="15.5" customHeight="1">
      <c r="A70" s="69"/>
      <c r="B70" s="113" t="s">
        <v>435</v>
      </c>
      <c r="C70" s="100" t="s">
        <v>396</v>
      </c>
      <c r="D70" s="101">
        <v>3.0974999999999961</v>
      </c>
      <c r="E70" s="102">
        <v>0.3417418616441335</v>
      </c>
      <c r="F70" s="102">
        <v>10.749164376534827</v>
      </c>
      <c r="G70" s="102">
        <v>89.250835623465193</v>
      </c>
      <c r="H70" s="103">
        <v>1.4960256418526927</v>
      </c>
    </row>
    <row r="71" spans="1:12" ht="15.5" customHeight="1">
      <c r="A71" s="69"/>
      <c r="B71" s="111"/>
      <c r="C71" s="89"/>
      <c r="D71" s="97"/>
      <c r="E71" s="98"/>
      <c r="F71" s="98"/>
      <c r="G71" s="98"/>
      <c r="H71" s="99"/>
    </row>
    <row r="72" spans="1:12" ht="15.5" customHeight="1">
      <c r="A72" s="69"/>
      <c r="B72" s="112" t="s">
        <v>270</v>
      </c>
      <c r="C72" s="2" t="s">
        <v>132</v>
      </c>
      <c r="D72" s="91">
        <v>2.2916666666666665</v>
      </c>
      <c r="E72" s="9">
        <v>0.84866611023809624</v>
      </c>
      <c r="F72" s="9">
        <v>11.21188292996893</v>
      </c>
      <c r="G72" s="9">
        <v>88.788117070031078</v>
      </c>
      <c r="H72" s="30">
        <v>5.0308791020388082</v>
      </c>
    </row>
    <row r="73" spans="1:12" ht="15.5" customHeight="1">
      <c r="A73" s="69"/>
      <c r="B73" s="112"/>
      <c r="C73" s="2"/>
      <c r="D73" s="91"/>
      <c r="E73" s="9"/>
      <c r="F73" s="9"/>
      <c r="G73" s="9"/>
      <c r="H73" s="30"/>
    </row>
    <row r="74" spans="1:12" ht="15.5" customHeight="1">
      <c r="A74" s="69"/>
      <c r="B74" s="113" t="s">
        <v>436</v>
      </c>
      <c r="C74" s="100" t="s">
        <v>397</v>
      </c>
      <c r="D74" s="101">
        <v>1.2511811023622055</v>
      </c>
      <c r="E74" s="102">
        <v>0.17370514197039283</v>
      </c>
      <c r="F74" s="102">
        <v>14.429774890757715</v>
      </c>
      <c r="G74" s="102">
        <v>85.570225109242301</v>
      </c>
      <c r="H74" s="103">
        <v>4.5386390502819909</v>
      </c>
    </row>
    <row r="75" spans="1:12" ht="15.5" customHeight="1">
      <c r="A75" s="69"/>
      <c r="B75" s="111"/>
      <c r="C75" s="89"/>
      <c r="D75" s="97"/>
      <c r="E75" s="98"/>
      <c r="F75" s="98"/>
      <c r="G75" s="98"/>
      <c r="H75" s="99"/>
    </row>
    <row r="76" spans="1:12" ht="15.5" customHeight="1">
      <c r="A76" s="69"/>
      <c r="B76" s="112" t="s">
        <v>451</v>
      </c>
      <c r="C76" s="2" t="s">
        <v>398</v>
      </c>
      <c r="D76" s="91">
        <v>1.8952160493827159</v>
      </c>
      <c r="E76" s="9">
        <v>0.68580237884899131</v>
      </c>
      <c r="F76" s="9">
        <v>10.293760888664316</v>
      </c>
      <c r="G76" s="9">
        <v>89.706239111335677</v>
      </c>
      <c r="H76" s="30">
        <v>7.6662053738266609</v>
      </c>
    </row>
    <row r="77" spans="1:12" ht="15.5" customHeight="1">
      <c r="A77" s="69"/>
      <c r="B77" s="112"/>
      <c r="C77" s="2"/>
      <c r="D77" s="91"/>
      <c r="E77" s="9"/>
      <c r="F77" s="9"/>
      <c r="G77" s="9"/>
      <c r="H77" s="30"/>
    </row>
    <row r="78" spans="1:12" ht="15.5" customHeight="1">
      <c r="A78" s="69"/>
      <c r="B78" s="113" t="s">
        <v>452</v>
      </c>
      <c r="C78" s="100" t="s">
        <v>399</v>
      </c>
      <c r="D78" s="101">
        <v>2.7913333333333319</v>
      </c>
      <c r="E78" s="102">
        <v>0.54376056822425056</v>
      </c>
      <c r="F78" s="102">
        <v>21.27074565234652</v>
      </c>
      <c r="G78" s="102">
        <v>78.72925434765348</v>
      </c>
      <c r="H78" s="103">
        <v>5.5491009013549037</v>
      </c>
      <c r="J78" s="21"/>
      <c r="K78" s="21"/>
      <c r="L78" s="9"/>
    </row>
    <row r="79" spans="1:12" ht="15.5" customHeight="1">
      <c r="A79" s="69"/>
      <c r="B79" s="111"/>
      <c r="C79" s="89"/>
      <c r="D79" s="97"/>
      <c r="E79" s="98"/>
      <c r="F79" s="98"/>
      <c r="G79" s="98"/>
      <c r="H79" s="99"/>
    </row>
    <row r="80" spans="1:12" ht="15.5" customHeight="1">
      <c r="A80" s="69"/>
      <c r="B80" s="112" t="s">
        <v>271</v>
      </c>
      <c r="C80" s="2" t="s">
        <v>136</v>
      </c>
      <c r="D80" s="91">
        <v>4.3924999999999974</v>
      </c>
      <c r="E80" s="9">
        <v>0.1673170642821582</v>
      </c>
      <c r="F80" s="9">
        <v>46.74203030208588</v>
      </c>
      <c r="G80" s="9">
        <v>53.25796969791412</v>
      </c>
      <c r="H80" s="30">
        <v>1.8051477969554959</v>
      </c>
    </row>
    <row r="81" spans="1:13" ht="15.5" customHeight="1">
      <c r="A81" s="69"/>
      <c r="B81" s="112"/>
      <c r="C81" s="2"/>
      <c r="D81" s="91"/>
      <c r="E81" s="9"/>
      <c r="F81" s="9"/>
      <c r="G81" s="9"/>
      <c r="H81" s="30"/>
    </row>
    <row r="82" spans="1:13" ht="15.5" customHeight="1">
      <c r="A82" s="69"/>
      <c r="B82" s="113" t="s">
        <v>457</v>
      </c>
      <c r="C82" s="100" t="s">
        <v>400</v>
      </c>
      <c r="D82" s="101">
        <v>1.724166666666666</v>
      </c>
      <c r="E82" s="102">
        <v>0.10807019323878041</v>
      </c>
      <c r="F82" s="102"/>
      <c r="G82" s="102"/>
      <c r="H82" s="103"/>
    </row>
    <row r="83" spans="1:13" ht="15" customHeight="1">
      <c r="A83" s="69"/>
      <c r="B83" s="111"/>
      <c r="C83" s="89"/>
      <c r="D83" s="97"/>
      <c r="E83" s="98"/>
      <c r="F83" s="98"/>
      <c r="G83" s="98"/>
      <c r="H83" s="99"/>
    </row>
    <row r="84" spans="1:13" ht="15.5" customHeight="1">
      <c r="A84" s="69"/>
      <c r="B84" s="112" t="s">
        <v>272</v>
      </c>
      <c r="C84" s="2" t="s">
        <v>138</v>
      </c>
      <c r="D84" s="91">
        <v>3.8086419753086385</v>
      </c>
      <c r="E84" s="9">
        <v>0.22683686017482774</v>
      </c>
      <c r="F84" s="9">
        <v>61.516644076985756</v>
      </c>
      <c r="G84" s="9">
        <v>38.483355923014244</v>
      </c>
      <c r="H84" s="30">
        <v>8.0493516361082325</v>
      </c>
    </row>
    <row r="85" spans="1:13" ht="15.5" customHeight="1">
      <c r="A85" s="69"/>
      <c r="B85" s="112"/>
      <c r="C85" s="2"/>
      <c r="D85" s="91"/>
      <c r="E85" s="9"/>
      <c r="F85" s="9"/>
      <c r="G85" s="9"/>
      <c r="H85" s="30"/>
    </row>
    <row r="86" spans="1:13" ht="15.5" customHeight="1">
      <c r="A86" s="69"/>
      <c r="B86" s="113" t="s">
        <v>239</v>
      </c>
      <c r="C86" s="100" t="s">
        <v>141</v>
      </c>
      <c r="D86" s="101">
        <v>1.5543750000000012</v>
      </c>
      <c r="E86" s="102">
        <v>5.8572426675582726E-2</v>
      </c>
      <c r="F86" s="102">
        <v>54.545571783215678</v>
      </c>
      <c r="G86" s="102">
        <v>45.454428216784329</v>
      </c>
      <c r="H86" s="103">
        <v>2.5186561300408883</v>
      </c>
    </row>
    <row r="87" spans="1:13" ht="15.5" customHeight="1">
      <c r="A87" s="69"/>
      <c r="B87" s="111" t="s">
        <v>273</v>
      </c>
      <c r="C87" s="89"/>
      <c r="D87" s="97"/>
      <c r="E87" s="9"/>
      <c r="F87" s="9"/>
      <c r="G87" s="98"/>
      <c r="H87" s="99"/>
    </row>
    <row r="88" spans="1:13" ht="15.5" customHeight="1">
      <c r="A88" s="69"/>
      <c r="B88" s="112" t="s">
        <v>239</v>
      </c>
      <c r="C88" s="2" t="s">
        <v>146</v>
      </c>
      <c r="D88" s="91">
        <v>1.2364829396325436</v>
      </c>
      <c r="E88" s="102">
        <v>0.18462554944134787</v>
      </c>
      <c r="F88" s="102">
        <v>63.285487549309991</v>
      </c>
      <c r="G88" s="102">
        <v>36.714512450690009</v>
      </c>
      <c r="H88" s="103">
        <v>1.2949895362423145</v>
      </c>
    </row>
    <row r="89" spans="1:13" ht="15.5" customHeight="1">
      <c r="A89" s="69"/>
      <c r="B89" s="112" t="s">
        <v>274</v>
      </c>
      <c r="C89" s="2"/>
      <c r="D89" s="91"/>
      <c r="E89" s="98"/>
      <c r="F89" s="98"/>
      <c r="G89" s="98"/>
      <c r="H89" s="99"/>
    </row>
    <row r="90" spans="1:13" ht="15.5" customHeight="1">
      <c r="A90" s="69"/>
      <c r="B90" s="113" t="s">
        <v>243</v>
      </c>
      <c r="C90" s="100" t="s">
        <v>149</v>
      </c>
      <c r="D90" s="101">
        <v>1.6440000000000055</v>
      </c>
      <c r="E90" s="9">
        <v>0.64207372370053051</v>
      </c>
      <c r="F90" s="9">
        <v>31.861373302344898</v>
      </c>
      <c r="G90" s="9">
        <v>68.138626697655098</v>
      </c>
      <c r="H90" s="30">
        <v>2.7949326518463589</v>
      </c>
    </row>
    <row r="91" spans="1:13" ht="15.5" customHeight="1">
      <c r="A91" s="69"/>
      <c r="B91" s="111" t="s">
        <v>275</v>
      </c>
      <c r="C91" s="89"/>
      <c r="D91" s="97"/>
      <c r="E91" s="98"/>
      <c r="F91" s="98"/>
      <c r="G91" s="98"/>
      <c r="H91" s="99"/>
    </row>
    <row r="92" spans="1:13" ht="15.5" customHeight="1">
      <c r="A92" s="69"/>
      <c r="B92" s="112" t="s">
        <v>243</v>
      </c>
      <c r="C92" s="2" t="s">
        <v>150</v>
      </c>
      <c r="D92" s="91">
        <v>1.7750000000000004</v>
      </c>
      <c r="E92" s="9">
        <v>0.20841998198082703</v>
      </c>
      <c r="F92" s="9">
        <v>1.8852574985850949</v>
      </c>
      <c r="G92" s="9">
        <v>98.114742501414909</v>
      </c>
      <c r="H92" s="30">
        <v>0.74532336160816259</v>
      </c>
    </row>
    <row r="93" spans="1:13" ht="15.5" customHeight="1">
      <c r="A93" s="69"/>
      <c r="B93" s="112" t="s">
        <v>276</v>
      </c>
      <c r="D93" s="91"/>
      <c r="E93" s="9"/>
      <c r="F93" s="9"/>
      <c r="G93" s="9"/>
      <c r="H93" s="30"/>
      <c r="M93" s="9"/>
    </row>
    <row r="94" spans="1:13" ht="15.5" customHeight="1">
      <c r="A94" s="69"/>
      <c r="B94" s="113" t="s">
        <v>277</v>
      </c>
      <c r="C94" s="100" t="s">
        <v>154</v>
      </c>
      <c r="D94" s="101">
        <v>0.86771653543307015</v>
      </c>
      <c r="E94" s="102">
        <v>6.8723514504450092E-2</v>
      </c>
      <c r="F94" s="102">
        <v>23.549015735923678</v>
      </c>
      <c r="G94" s="102">
        <v>76.450984264076311</v>
      </c>
      <c r="H94" s="103">
        <v>4.0779082994262659</v>
      </c>
      <c r="J94" s="21"/>
      <c r="K94" s="21"/>
      <c r="L94" s="9"/>
      <c r="M94" s="9"/>
    </row>
    <row r="95" spans="1:13" ht="15.5" customHeight="1">
      <c r="A95" s="69"/>
      <c r="B95" s="111"/>
      <c r="C95" s="89"/>
      <c r="D95" s="97"/>
      <c r="E95" s="98"/>
      <c r="F95" s="98"/>
      <c r="G95" s="98"/>
      <c r="H95" s="99"/>
    </row>
    <row r="96" spans="1:13" ht="15.5" customHeight="1">
      <c r="A96" s="69"/>
      <c r="B96" s="112" t="s">
        <v>278</v>
      </c>
      <c r="C96" s="2" t="s">
        <v>158</v>
      </c>
      <c r="D96" s="91">
        <v>2.0875000000000021</v>
      </c>
      <c r="E96" s="9">
        <v>0.14771594362153104</v>
      </c>
      <c r="F96" s="9">
        <v>35.102167532173993</v>
      </c>
      <c r="G96" s="9">
        <v>64.897832467826007</v>
      </c>
      <c r="H96" s="30">
        <v>0.47337358460518913</v>
      </c>
    </row>
    <row r="97" spans="1:8" ht="15.5" customHeight="1">
      <c r="A97" s="69"/>
      <c r="B97" s="112"/>
      <c r="C97" s="2"/>
      <c r="D97" s="91"/>
      <c r="E97" s="9"/>
      <c r="F97" s="9"/>
      <c r="G97" s="9"/>
      <c r="H97" s="30"/>
    </row>
    <row r="98" spans="1:8" ht="15.5" customHeight="1">
      <c r="A98" s="69"/>
      <c r="B98" s="113" t="s">
        <v>279</v>
      </c>
      <c r="C98" s="100" t="s">
        <v>162</v>
      </c>
      <c r="D98" s="101">
        <v>3.9466666666666623</v>
      </c>
      <c r="E98" s="102">
        <v>0.15212567903619398</v>
      </c>
      <c r="F98" s="102">
        <v>56.510126675451922</v>
      </c>
      <c r="G98" s="102">
        <v>43.489873324548078</v>
      </c>
      <c r="H98" s="103">
        <v>2.6148591960745073</v>
      </c>
    </row>
    <row r="99" spans="1:8" ht="15.5" customHeight="1">
      <c r="A99" s="69"/>
      <c r="B99" s="111"/>
      <c r="C99" s="89"/>
      <c r="D99" s="97"/>
      <c r="E99" s="98"/>
      <c r="F99" s="98"/>
      <c r="G99" s="98"/>
      <c r="H99" s="99"/>
    </row>
    <row r="100" spans="1:8" ht="15.5" customHeight="1">
      <c r="A100" s="69"/>
      <c r="B100" s="112" t="s">
        <v>280</v>
      </c>
      <c r="C100" s="2" t="s">
        <v>166</v>
      </c>
      <c r="D100" s="91">
        <v>4.2838888888888844</v>
      </c>
      <c r="E100" s="9">
        <v>0.13972062071094427</v>
      </c>
      <c r="F100" s="9">
        <v>46.596691777664944</v>
      </c>
      <c r="G100" s="9">
        <v>53.403308222335056</v>
      </c>
      <c r="H100" s="30">
        <v>4.5727314316679966</v>
      </c>
    </row>
    <row r="101" spans="1:8" ht="15.5" customHeight="1">
      <c r="A101" s="69"/>
      <c r="B101" s="112"/>
      <c r="C101" s="2"/>
      <c r="D101" s="91"/>
      <c r="E101" s="9"/>
      <c r="F101" s="9"/>
      <c r="G101" s="9"/>
      <c r="H101" s="30"/>
    </row>
    <row r="102" spans="1:8" ht="15.5" customHeight="1">
      <c r="A102" s="69"/>
      <c r="B102" s="113" t="s">
        <v>479</v>
      </c>
      <c r="C102" s="100" t="s">
        <v>480</v>
      </c>
      <c r="D102" s="101">
        <v>2.984666666666679</v>
      </c>
      <c r="E102" s="102">
        <v>0.1764243621373052</v>
      </c>
      <c r="F102" s="102"/>
      <c r="G102" s="102"/>
      <c r="H102" s="103"/>
    </row>
    <row r="103" spans="1:8" ht="15.5" customHeight="1">
      <c r="A103" s="69"/>
      <c r="B103" s="111"/>
      <c r="C103" s="89"/>
      <c r="D103" s="97"/>
      <c r="E103" s="98"/>
      <c r="F103" s="98"/>
      <c r="G103" s="98"/>
      <c r="H103" s="99"/>
    </row>
    <row r="104" spans="1:8" ht="15.5" customHeight="1">
      <c r="A104" s="69"/>
      <c r="B104" s="112" t="s">
        <v>281</v>
      </c>
      <c r="C104" s="2" t="s">
        <v>171</v>
      </c>
      <c r="D104" s="91">
        <v>1.7663580246913604</v>
      </c>
      <c r="E104" s="9">
        <v>0.12809540054786506</v>
      </c>
      <c r="F104" s="9">
        <v>26.697548876568575</v>
      </c>
      <c r="G104" s="9">
        <v>73.302451123431425</v>
      </c>
      <c r="H104" s="30">
        <v>9.2819371320905777</v>
      </c>
    </row>
    <row r="105" spans="1:8" ht="15.5" customHeight="1">
      <c r="A105" s="69"/>
      <c r="B105" s="112"/>
      <c r="C105" s="2"/>
      <c r="D105" s="91"/>
      <c r="E105" s="9"/>
      <c r="F105" s="9"/>
      <c r="G105" s="9"/>
      <c r="H105" s="30"/>
    </row>
    <row r="106" spans="1:8" ht="15.5" customHeight="1">
      <c r="A106" s="69"/>
      <c r="B106" s="113" t="s">
        <v>282</v>
      </c>
      <c r="C106" s="100" t="s">
        <v>175</v>
      </c>
      <c r="D106" s="101">
        <v>0.73517060367454301</v>
      </c>
      <c r="E106" s="102">
        <v>0.4116023519931884</v>
      </c>
      <c r="F106" s="102">
        <v>58.70000000000033</v>
      </c>
      <c r="G106" s="102">
        <v>41.29999999999967</v>
      </c>
      <c r="H106" s="103"/>
    </row>
    <row r="107" spans="1:8" ht="15.5" customHeight="1">
      <c r="A107" s="69"/>
      <c r="B107" s="111"/>
      <c r="C107" s="89"/>
      <c r="D107" s="97"/>
      <c r="E107" s="98"/>
      <c r="F107" s="98"/>
      <c r="G107" s="98"/>
      <c r="H107" s="99"/>
    </row>
    <row r="108" spans="1:8" ht="15.5" customHeight="1">
      <c r="A108" s="69"/>
      <c r="B108" s="112" t="s">
        <v>283</v>
      </c>
      <c r="C108" s="2" t="s">
        <v>179</v>
      </c>
      <c r="D108" s="91">
        <v>0.76388888888888884</v>
      </c>
      <c r="E108" s="9">
        <v>0.39044606669983456</v>
      </c>
      <c r="F108" s="9">
        <v>10.321939058737364</v>
      </c>
      <c r="G108" s="9">
        <v>89.678060941262629</v>
      </c>
      <c r="H108" s="30">
        <v>0.75520536796769355</v>
      </c>
    </row>
    <row r="109" spans="1:8" ht="15.5" customHeight="1">
      <c r="A109" s="69"/>
      <c r="B109" s="112"/>
      <c r="C109" s="2"/>
      <c r="D109" s="91"/>
      <c r="E109" s="9"/>
      <c r="F109" s="9"/>
      <c r="G109" s="9"/>
      <c r="H109" s="30"/>
    </row>
    <row r="110" spans="1:8" ht="15.5" customHeight="1">
      <c r="A110" s="69"/>
      <c r="B110" s="113" t="s">
        <v>284</v>
      </c>
      <c r="C110" s="100" t="s">
        <v>184</v>
      </c>
      <c r="D110" s="101">
        <v>1.6941666666666706</v>
      </c>
      <c r="E110" s="102">
        <v>0.25239684361469994</v>
      </c>
      <c r="F110" s="102">
        <v>36.295442954692824</v>
      </c>
      <c r="G110" s="102">
        <v>63.704557045307183</v>
      </c>
      <c r="H110" s="103">
        <v>7.4983452651181901</v>
      </c>
    </row>
    <row r="111" spans="1:8" ht="16" thickBot="1">
      <c r="A111" s="69"/>
      <c r="B111" s="3"/>
      <c r="C111" s="3"/>
      <c r="D111" s="95"/>
      <c r="E111" s="10"/>
      <c r="F111" s="10"/>
      <c r="G111" s="10"/>
      <c r="H111" s="9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3CCD-A6A6-4D3F-BFB9-D281571D7101}">
  <dimension ref="A1:AN324"/>
  <sheetViews>
    <sheetView topLeftCell="O1" zoomScale="93" zoomScaleNormal="93" workbookViewId="0">
      <selection activeCell="Q286" sqref="Q286"/>
    </sheetView>
  </sheetViews>
  <sheetFormatPr baseColWidth="10" defaultColWidth="11.5" defaultRowHeight="15"/>
  <cols>
    <col min="1" max="1" width="20.5" style="112" customWidth="1"/>
    <col min="3" max="3" width="12.1640625" customWidth="1"/>
    <col min="4" max="4" width="10.83203125" customWidth="1"/>
    <col min="5" max="5" width="10" customWidth="1"/>
    <col min="6" max="7" width="12" customWidth="1"/>
    <col min="8" max="8" width="18.5" customWidth="1"/>
    <col min="9" max="9" width="15.5" customWidth="1"/>
    <col min="10" max="10" width="16.6640625" customWidth="1"/>
    <col min="11" max="11" width="12.6640625" customWidth="1"/>
    <col min="12" max="12" width="12.5" customWidth="1"/>
    <col min="13" max="13" width="13" customWidth="1"/>
    <col min="15" max="15" width="15.6640625" customWidth="1"/>
    <col min="16" max="16" width="12.5" customWidth="1"/>
    <col min="17" max="17" width="49.1640625" customWidth="1"/>
    <col min="19" max="20" width="14.5" customWidth="1"/>
    <col min="21" max="21" width="29.1640625" style="26" customWidth="1"/>
    <col min="22" max="22" width="33.1640625" customWidth="1"/>
    <col min="23" max="23" width="17" customWidth="1"/>
    <col min="24" max="24" width="21" customWidth="1"/>
    <col min="25" max="25" width="13.33203125" style="2" customWidth="1"/>
    <col min="26" max="26" width="16.5" style="2" customWidth="1"/>
  </cols>
  <sheetData>
    <row r="1" spans="1:40" ht="25.5" customHeight="1"/>
    <row r="2" spans="1:40" ht="37.5" customHeight="1" thickBot="1">
      <c r="B2" s="6"/>
      <c r="C2" s="6"/>
      <c r="D2" s="6"/>
      <c r="E2" s="6"/>
      <c r="F2" s="6"/>
      <c r="G2" s="6"/>
      <c r="H2" s="82" t="s">
        <v>649</v>
      </c>
      <c r="I2" s="1"/>
      <c r="J2" s="1"/>
      <c r="W2" s="2"/>
      <c r="X2" s="2"/>
    </row>
    <row r="3" spans="1:40" ht="24.75" customHeight="1" thickBot="1">
      <c r="A3" s="115"/>
      <c r="B3" s="83"/>
      <c r="C3" s="119" t="s">
        <v>476</v>
      </c>
      <c r="D3" s="119"/>
      <c r="E3" s="119"/>
      <c r="F3" s="119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90"/>
      <c r="V3" s="4"/>
      <c r="W3" s="5"/>
      <c r="X3" s="5"/>
      <c r="Y3" s="5"/>
      <c r="Z3" s="5"/>
    </row>
    <row r="4" spans="1:40" ht="22.5" customHeight="1" thickBot="1">
      <c r="A4" s="115"/>
      <c r="B4" s="5" t="s">
        <v>71</v>
      </c>
      <c r="C4" s="46" t="s">
        <v>83</v>
      </c>
      <c r="D4" s="3" t="s">
        <v>84</v>
      </c>
      <c r="E4" s="3" t="s">
        <v>85</v>
      </c>
      <c r="F4" s="3" t="s">
        <v>86</v>
      </c>
      <c r="G4" s="73" t="s">
        <v>487</v>
      </c>
      <c r="H4" s="3" t="s">
        <v>72</v>
      </c>
      <c r="I4" s="5" t="s">
        <v>75</v>
      </c>
      <c r="J4" s="5" t="s">
        <v>506</v>
      </c>
      <c r="K4" s="5" t="s">
        <v>5</v>
      </c>
      <c r="L4" s="5" t="s">
        <v>6</v>
      </c>
      <c r="M4" s="5" t="s">
        <v>7</v>
      </c>
      <c r="N4" s="5" t="s">
        <v>654</v>
      </c>
      <c r="O4" s="5" t="s">
        <v>95</v>
      </c>
      <c r="P4" s="5" t="s">
        <v>488</v>
      </c>
      <c r="Q4" s="5" t="s">
        <v>8</v>
      </c>
      <c r="R4" s="5" t="s">
        <v>76</v>
      </c>
      <c r="S4" s="5" t="s">
        <v>77</v>
      </c>
      <c r="T4" s="5" t="s">
        <v>79</v>
      </c>
      <c r="U4" s="5" t="s">
        <v>78</v>
      </c>
      <c r="V4" s="7" t="s">
        <v>80</v>
      </c>
      <c r="W4" s="5" t="s">
        <v>81</v>
      </c>
      <c r="X4" s="5" t="s">
        <v>82</v>
      </c>
      <c r="Y4" s="5" t="s">
        <v>477</v>
      </c>
      <c r="Z4" s="5" t="s">
        <v>478</v>
      </c>
    </row>
    <row r="5" spans="1:40" ht="15.5" customHeight="1">
      <c r="A5" s="112" t="s">
        <v>238</v>
      </c>
      <c r="B5" s="2" t="s">
        <v>222</v>
      </c>
      <c r="C5" s="11">
        <v>4.96</v>
      </c>
      <c r="D5" s="2">
        <v>4.37</v>
      </c>
      <c r="E5" s="2">
        <v>4.4800000000000004</v>
      </c>
      <c r="F5" s="9">
        <f>AVERAGEA(C5:E5)</f>
        <v>4.6033333333333335</v>
      </c>
      <c r="G5" s="30">
        <f>STDEVA(C5:E5)</f>
        <v>0.31374086972106968</v>
      </c>
      <c r="H5" s="13" t="s">
        <v>87</v>
      </c>
      <c r="I5" s="23" t="s">
        <v>285</v>
      </c>
      <c r="J5" s="16">
        <v>250</v>
      </c>
      <c r="K5" s="23">
        <v>36.671999999999997</v>
      </c>
      <c r="L5" s="23">
        <v>38.664999999999999</v>
      </c>
      <c r="M5" s="16">
        <f>L5-K5</f>
        <v>1.9930000000000021</v>
      </c>
      <c r="N5" s="17">
        <f>M5/0.25</f>
        <v>7.9720000000000084</v>
      </c>
      <c r="O5" s="9">
        <f>AVERAGEA(N5:N10)</f>
        <v>7.2471999999999976</v>
      </c>
      <c r="P5" s="9">
        <f>STDEVA(N5:N10)</f>
        <v>0.92747140117633864</v>
      </c>
      <c r="Q5" s="2"/>
      <c r="R5" s="22">
        <v>38.121000000000002</v>
      </c>
      <c r="S5" s="21">
        <f>L5-R5</f>
        <v>0.54399999999999693</v>
      </c>
      <c r="T5" s="21">
        <f>R5-K5</f>
        <v>1.4490000000000052</v>
      </c>
      <c r="U5" s="21">
        <f t="shared" ref="U5:U7" si="0">(T5/$M5)*100</f>
        <v>72.704465629704146</v>
      </c>
      <c r="V5" s="21">
        <f t="shared" ref="V5:V7" si="1">((L5-R5)/$M5)*100</f>
        <v>27.295534370295854</v>
      </c>
      <c r="W5" s="21">
        <f>AVERAGEA(U5:U7)</f>
        <v>70.040773988961448</v>
      </c>
      <c r="X5" s="21">
        <f>AVERAGEA(V5:V7)</f>
        <v>29.959226011038556</v>
      </c>
      <c r="Y5" s="74">
        <f>STDEVA(U5:U7)</f>
        <v>2.3748973357221392</v>
      </c>
      <c r="Z5" s="74">
        <f>STDEVA(V5:V7)</f>
        <v>2.3748973357221379</v>
      </c>
      <c r="AN5" s="26"/>
    </row>
    <row r="6" spans="1:40" ht="15.5" customHeight="1">
      <c r="B6" s="2"/>
      <c r="C6" s="53">
        <v>4.96</v>
      </c>
      <c r="D6" s="54">
        <v>4.37</v>
      </c>
      <c r="E6" s="54">
        <v>4.4800000000000004</v>
      </c>
      <c r="F6" s="62">
        <v>4.6033333333333335</v>
      </c>
      <c r="G6" s="55"/>
      <c r="H6" s="13" t="s">
        <v>89</v>
      </c>
      <c r="I6" s="22" t="s">
        <v>286</v>
      </c>
      <c r="J6" s="13">
        <v>250</v>
      </c>
      <c r="K6" s="22">
        <v>38.115000000000002</v>
      </c>
      <c r="L6" s="22">
        <v>39.694000000000003</v>
      </c>
      <c r="M6" s="13">
        <f t="shared" ref="M6:M22" si="2">L6-K6</f>
        <v>1.5790000000000006</v>
      </c>
      <c r="N6" s="17">
        <f t="shared" ref="N6:N16" si="3">M6/0.25</f>
        <v>6.3160000000000025</v>
      </c>
      <c r="O6" s="9"/>
      <c r="P6" s="9"/>
      <c r="Q6" s="2"/>
      <c r="R6" s="22">
        <v>39.191000000000003</v>
      </c>
      <c r="S6" s="21">
        <f t="shared" ref="S6:S7" si="4">L6-R6</f>
        <v>0.50300000000000011</v>
      </c>
      <c r="T6" s="21">
        <f t="shared" ref="T6:T7" si="5">R6-K6</f>
        <v>1.0760000000000005</v>
      </c>
      <c r="U6" s="21">
        <f t="shared" si="0"/>
        <v>68.144395186827111</v>
      </c>
      <c r="V6" s="21">
        <f t="shared" si="1"/>
        <v>31.855604813172889</v>
      </c>
      <c r="W6" s="22"/>
      <c r="X6" s="22"/>
      <c r="Y6" s="74"/>
      <c r="Z6" s="9"/>
    </row>
    <row r="7" spans="1:40" ht="15.5" customHeight="1">
      <c r="B7" s="2"/>
      <c r="C7" s="53">
        <v>4.96</v>
      </c>
      <c r="D7" s="54">
        <v>4.37</v>
      </c>
      <c r="E7" s="54">
        <v>4.4800000000000004</v>
      </c>
      <c r="F7" s="62">
        <v>4.6033333333333335</v>
      </c>
      <c r="G7" s="55"/>
      <c r="H7" s="13" t="s">
        <v>91</v>
      </c>
      <c r="I7" s="22" t="s">
        <v>287</v>
      </c>
      <c r="J7" s="13">
        <v>250</v>
      </c>
      <c r="K7" s="22">
        <v>37.807000000000002</v>
      </c>
      <c r="L7" s="22">
        <v>39.789000000000001</v>
      </c>
      <c r="M7" s="13">
        <f t="shared" si="2"/>
        <v>1.9819999999999993</v>
      </c>
      <c r="N7" s="17">
        <f t="shared" si="3"/>
        <v>7.9279999999999973</v>
      </c>
      <c r="O7" s="9"/>
      <c r="P7" s="9"/>
      <c r="Q7" s="2"/>
      <c r="R7" s="22">
        <v>39.18</v>
      </c>
      <c r="S7" s="21">
        <f t="shared" si="4"/>
        <v>0.60900000000000176</v>
      </c>
      <c r="T7" s="21">
        <f t="shared" si="5"/>
        <v>1.3729999999999976</v>
      </c>
      <c r="U7" s="21">
        <f t="shared" si="0"/>
        <v>69.273461150353072</v>
      </c>
      <c r="V7" s="21">
        <f t="shared" si="1"/>
        <v>30.726538849646921</v>
      </c>
      <c r="W7" s="22"/>
      <c r="X7" s="22"/>
      <c r="Y7" s="74"/>
      <c r="Z7" s="9"/>
    </row>
    <row r="8" spans="1:40" ht="15.5" customHeight="1">
      <c r="B8" s="2"/>
      <c r="C8" s="53">
        <v>4.96</v>
      </c>
      <c r="D8" s="54">
        <v>4.37</v>
      </c>
      <c r="E8" s="54">
        <v>4.4800000000000004</v>
      </c>
      <c r="F8" s="62">
        <v>4.6033333333333335</v>
      </c>
      <c r="G8" s="55"/>
      <c r="H8" s="2" t="s">
        <v>3</v>
      </c>
      <c r="I8" s="2" t="s">
        <v>332</v>
      </c>
      <c r="J8" s="2">
        <v>250</v>
      </c>
      <c r="K8" s="2">
        <v>38.707000000000001</v>
      </c>
      <c r="L8" s="2">
        <v>40.673999999999999</v>
      </c>
      <c r="M8" s="2">
        <f t="shared" si="2"/>
        <v>1.9669999999999987</v>
      </c>
      <c r="N8" s="9">
        <f t="shared" si="3"/>
        <v>7.867999999999995</v>
      </c>
      <c r="O8" s="9"/>
      <c r="P8" s="9"/>
      <c r="Q8" s="2"/>
      <c r="R8" s="26"/>
      <c r="S8" s="22"/>
      <c r="T8" s="22"/>
      <c r="U8" s="22"/>
      <c r="V8" s="63"/>
      <c r="W8" s="22"/>
      <c r="X8" s="22"/>
      <c r="Y8" s="74"/>
      <c r="Z8" s="9"/>
    </row>
    <row r="9" spans="1:40" ht="15.5" customHeight="1">
      <c r="B9" s="2"/>
      <c r="C9" s="53">
        <v>4.96</v>
      </c>
      <c r="D9" s="54">
        <v>4.37</v>
      </c>
      <c r="E9" s="54">
        <v>4.4800000000000004</v>
      </c>
      <c r="F9" s="62">
        <v>4.6033333333333335</v>
      </c>
      <c r="G9" s="55"/>
      <c r="H9" s="2" t="s">
        <v>1</v>
      </c>
      <c r="I9" s="2" t="s">
        <v>333</v>
      </c>
      <c r="J9" s="2">
        <v>250</v>
      </c>
      <c r="K9" s="2">
        <v>37.329000000000001</v>
      </c>
      <c r="L9" s="2">
        <v>40.866999999999997</v>
      </c>
      <c r="M9" s="2">
        <f t="shared" si="2"/>
        <v>3.5379999999999967</v>
      </c>
      <c r="N9" s="45"/>
      <c r="O9" s="9"/>
      <c r="P9" s="9"/>
      <c r="Q9" s="2"/>
      <c r="R9" s="26"/>
      <c r="S9" s="22"/>
      <c r="T9" s="22"/>
      <c r="U9" s="22"/>
      <c r="V9" s="63"/>
      <c r="W9" s="22"/>
      <c r="X9" s="22"/>
      <c r="Y9" s="74"/>
      <c r="Z9" s="9"/>
      <c r="AB9" t="s">
        <v>504</v>
      </c>
    </row>
    <row r="10" spans="1:40" ht="15.5" customHeight="1" thickBot="1">
      <c r="A10" s="116"/>
      <c r="B10" s="3"/>
      <c r="C10" s="56">
        <v>4.96</v>
      </c>
      <c r="D10" s="57">
        <v>4.37</v>
      </c>
      <c r="E10" s="57">
        <v>4.4800000000000004</v>
      </c>
      <c r="F10" s="81">
        <v>4.6033333333333335</v>
      </c>
      <c r="G10" s="58"/>
      <c r="H10" s="3" t="s">
        <v>0</v>
      </c>
      <c r="I10" s="3" t="s">
        <v>334</v>
      </c>
      <c r="J10" s="3">
        <v>250</v>
      </c>
      <c r="K10" s="3">
        <v>37.529000000000003</v>
      </c>
      <c r="L10" s="3">
        <v>39.067</v>
      </c>
      <c r="M10" s="3">
        <f t="shared" si="2"/>
        <v>1.5379999999999967</v>
      </c>
      <c r="N10" s="10">
        <f t="shared" si="3"/>
        <v>6.1519999999999868</v>
      </c>
      <c r="O10" s="10"/>
      <c r="P10" s="10"/>
      <c r="Q10" s="3"/>
      <c r="R10" s="28"/>
      <c r="S10" s="64"/>
      <c r="T10" s="64"/>
      <c r="U10" s="64"/>
      <c r="V10" s="65"/>
      <c r="W10" s="64"/>
      <c r="X10" s="64"/>
      <c r="Y10" s="75"/>
      <c r="Z10" s="10"/>
    </row>
    <row r="11" spans="1:40" ht="15.5" customHeight="1">
      <c r="A11" s="112" t="s">
        <v>239</v>
      </c>
      <c r="B11" s="2" t="s">
        <v>223</v>
      </c>
      <c r="C11" s="11">
        <v>2.85</v>
      </c>
      <c r="D11" s="2">
        <v>2.37</v>
      </c>
      <c r="E11" s="2">
        <v>3.12</v>
      </c>
      <c r="F11" s="9">
        <f t="shared" ref="F11:F15" si="6">AVERAGEA(C11:E11)</f>
        <v>2.78</v>
      </c>
      <c r="G11" s="30">
        <f>STDEVA(C11:E11)</f>
        <v>0.37986839826445318</v>
      </c>
      <c r="H11" s="13" t="s">
        <v>87</v>
      </c>
      <c r="I11" s="22" t="s">
        <v>288</v>
      </c>
      <c r="J11" s="22">
        <v>250</v>
      </c>
      <c r="K11" s="22">
        <v>37.097999999999999</v>
      </c>
      <c r="L11" s="22">
        <v>38.121000000000002</v>
      </c>
      <c r="M11" s="13">
        <f t="shared" si="2"/>
        <v>1.0230000000000032</v>
      </c>
      <c r="N11" s="17">
        <f t="shared" si="3"/>
        <v>4.092000000000013</v>
      </c>
      <c r="O11" s="9">
        <f>AVERAGEA(N11:N13,N14:N16)</f>
        <v>4.8726666666666745</v>
      </c>
      <c r="P11" s="9">
        <f>STDEVA(N11:N13,N14:N16)</f>
        <v>0.74102811462633389</v>
      </c>
      <c r="Q11" s="2"/>
      <c r="R11" s="22">
        <v>37.612000000000002</v>
      </c>
      <c r="S11" s="21">
        <f t="shared" ref="S11:S12" si="7">L11-R11</f>
        <v>0.50900000000000034</v>
      </c>
      <c r="T11" s="21">
        <f t="shared" ref="T11:T12" si="8">R11-K11</f>
        <v>0.5140000000000029</v>
      </c>
      <c r="U11" s="21">
        <f t="shared" ref="U11:U13" si="9">(T11/$M11)*100</f>
        <v>50.24437927663746</v>
      </c>
      <c r="V11" s="21">
        <f t="shared" ref="V11:V13" si="10">((L11-R11)/$M11)*100</f>
        <v>49.75562072336254</v>
      </c>
      <c r="W11" s="21">
        <f>AVERAGEA(U11:U13)</f>
        <v>48.265179295862595</v>
      </c>
      <c r="X11" s="21">
        <f>AVERAGEA(V11:V13)</f>
        <v>51.734820704137405</v>
      </c>
      <c r="Y11" s="74">
        <f>STDEVA(U11:U13)</f>
        <v>8.1069958173315158</v>
      </c>
      <c r="Z11" s="74">
        <f>STDEVA(V11:V13)</f>
        <v>8.106995817331601</v>
      </c>
    </row>
    <row r="12" spans="1:40" ht="15.5" customHeight="1">
      <c r="A12" s="112" t="s">
        <v>240</v>
      </c>
      <c r="B12" s="2"/>
      <c r="C12" s="53">
        <v>2.85</v>
      </c>
      <c r="D12" s="54">
        <v>2.37</v>
      </c>
      <c r="E12" s="54">
        <v>3.12</v>
      </c>
      <c r="F12" s="62">
        <f t="shared" si="6"/>
        <v>2.78</v>
      </c>
      <c r="G12" s="55"/>
      <c r="H12" s="13" t="s">
        <v>89</v>
      </c>
      <c r="I12" s="22" t="s">
        <v>289</v>
      </c>
      <c r="J12" s="22">
        <v>250</v>
      </c>
      <c r="K12" s="22">
        <v>37.960999999999999</v>
      </c>
      <c r="L12" s="22">
        <v>39.115000000000002</v>
      </c>
      <c r="M12" s="13">
        <f t="shared" si="2"/>
        <v>1.1540000000000035</v>
      </c>
      <c r="N12" s="17">
        <f t="shared" si="3"/>
        <v>4.6160000000000139</v>
      </c>
      <c r="O12" s="9"/>
      <c r="P12" s="9"/>
      <c r="Q12" s="2"/>
      <c r="R12" s="22">
        <v>38.597999999999999</v>
      </c>
      <c r="S12" s="21">
        <f t="shared" si="7"/>
        <v>0.51700000000000301</v>
      </c>
      <c r="T12" s="21">
        <f t="shared" si="8"/>
        <v>0.63700000000000045</v>
      </c>
      <c r="U12" s="21">
        <f t="shared" si="9"/>
        <v>55.199306759098668</v>
      </c>
      <c r="V12" s="21">
        <f t="shared" si="10"/>
        <v>44.800693240901339</v>
      </c>
      <c r="W12" s="22"/>
      <c r="X12" s="22"/>
      <c r="Y12" s="74"/>
      <c r="Z12" s="9"/>
    </row>
    <row r="13" spans="1:40" ht="15.5" customHeight="1">
      <c r="B13" s="2"/>
      <c r="C13" s="53">
        <v>2.85</v>
      </c>
      <c r="D13" s="54">
        <v>2.37</v>
      </c>
      <c r="E13" s="54">
        <v>3.12</v>
      </c>
      <c r="F13" s="62">
        <f t="shared" si="6"/>
        <v>2.78</v>
      </c>
      <c r="G13" s="55"/>
      <c r="H13" s="13" t="s">
        <v>91</v>
      </c>
      <c r="I13" s="22" t="s">
        <v>290</v>
      </c>
      <c r="J13" s="22">
        <v>250</v>
      </c>
      <c r="K13" s="22">
        <v>36.887</v>
      </c>
      <c r="L13" s="22">
        <v>37.966999999999999</v>
      </c>
      <c r="M13" s="13">
        <f t="shared" si="2"/>
        <v>1.0799999999999983</v>
      </c>
      <c r="N13" s="17">
        <f t="shared" si="3"/>
        <v>4.3199999999999932</v>
      </c>
      <c r="O13" s="9"/>
      <c r="P13" s="9"/>
      <c r="Q13" s="2"/>
      <c r="R13" s="22">
        <v>37.311999999999998</v>
      </c>
      <c r="S13" s="21">
        <f>L13-R13</f>
        <v>0.65500000000000114</v>
      </c>
      <c r="T13" s="21">
        <f>R13-K13</f>
        <v>0.42499999999999716</v>
      </c>
      <c r="U13" s="21">
        <f t="shared" si="9"/>
        <v>39.351851851851649</v>
      </c>
      <c r="V13" s="21">
        <f t="shared" si="10"/>
        <v>60.648148148148351</v>
      </c>
      <c r="W13" s="22"/>
      <c r="X13" s="22"/>
      <c r="Y13" s="74"/>
      <c r="Z13" s="9"/>
    </row>
    <row r="14" spans="1:40" ht="15.5" customHeight="1">
      <c r="B14" s="2"/>
      <c r="C14" s="53">
        <v>2.85</v>
      </c>
      <c r="D14" s="54">
        <v>2.37</v>
      </c>
      <c r="E14" s="54">
        <v>3.12</v>
      </c>
      <c r="F14" s="62">
        <f t="shared" si="6"/>
        <v>2.78</v>
      </c>
      <c r="G14" s="55"/>
      <c r="H14" s="2" t="s">
        <v>3</v>
      </c>
      <c r="I14" s="2" t="s">
        <v>336</v>
      </c>
      <c r="J14" s="2">
        <v>250</v>
      </c>
      <c r="K14" s="2">
        <v>37.378</v>
      </c>
      <c r="L14" s="2">
        <v>38.921999999999997</v>
      </c>
      <c r="M14" s="2">
        <f t="shared" si="2"/>
        <v>1.5439999999999969</v>
      </c>
      <c r="N14" s="9">
        <f t="shared" si="3"/>
        <v>6.1759999999999877</v>
      </c>
      <c r="O14" s="9"/>
      <c r="P14" s="9"/>
      <c r="Q14" s="2"/>
      <c r="R14" s="22"/>
      <c r="S14" s="22"/>
      <c r="T14" s="22"/>
      <c r="U14" s="22"/>
      <c r="V14" s="63"/>
      <c r="W14" s="22"/>
      <c r="X14" s="22"/>
      <c r="Y14" s="74"/>
      <c r="Z14" s="9"/>
    </row>
    <row r="15" spans="1:40" ht="15.5" customHeight="1">
      <c r="B15" s="2"/>
      <c r="C15" s="53">
        <v>2.85</v>
      </c>
      <c r="D15" s="54">
        <v>2.37</v>
      </c>
      <c r="E15" s="54">
        <v>3.12</v>
      </c>
      <c r="F15" s="62">
        <f t="shared" si="6"/>
        <v>2.78</v>
      </c>
      <c r="G15" s="55"/>
      <c r="H15" s="2" t="s">
        <v>1</v>
      </c>
      <c r="I15" s="2" t="s">
        <v>337</v>
      </c>
      <c r="J15" s="2">
        <v>250</v>
      </c>
      <c r="K15" s="2">
        <v>37.424999999999997</v>
      </c>
      <c r="L15" s="2">
        <v>38.651000000000003</v>
      </c>
      <c r="M15" s="2">
        <f>L15-K15</f>
        <v>1.2260000000000062</v>
      </c>
      <c r="N15" s="9">
        <f t="shared" si="3"/>
        <v>4.9040000000000248</v>
      </c>
      <c r="O15" s="9"/>
      <c r="P15" s="9"/>
      <c r="Q15" s="2"/>
      <c r="R15" s="22"/>
      <c r="S15" s="22"/>
      <c r="T15" s="22"/>
      <c r="U15" s="22"/>
      <c r="V15" s="63"/>
      <c r="W15" s="22"/>
      <c r="X15" s="22"/>
      <c r="Y15" s="74"/>
      <c r="Z15" s="9"/>
    </row>
    <row r="16" spans="1:40" ht="15.5" customHeight="1" thickBot="1">
      <c r="A16" s="116"/>
      <c r="B16" s="3"/>
      <c r="C16" s="56">
        <v>2.85</v>
      </c>
      <c r="D16" s="57">
        <v>2.37</v>
      </c>
      <c r="E16" s="57">
        <v>3.12</v>
      </c>
      <c r="F16" s="81">
        <v>2.78</v>
      </c>
      <c r="G16" s="58"/>
      <c r="H16" s="3" t="s">
        <v>0</v>
      </c>
      <c r="I16" s="3" t="s">
        <v>338</v>
      </c>
      <c r="J16" s="3">
        <v>250</v>
      </c>
      <c r="K16" s="3">
        <v>37.088999999999999</v>
      </c>
      <c r="L16" s="3">
        <v>38.371000000000002</v>
      </c>
      <c r="M16" s="3">
        <f t="shared" si="2"/>
        <v>1.2820000000000036</v>
      </c>
      <c r="N16" s="10">
        <f t="shared" si="3"/>
        <v>5.1280000000000143</v>
      </c>
      <c r="O16" s="10"/>
      <c r="P16" s="10"/>
      <c r="Q16" s="3"/>
      <c r="R16" s="64"/>
      <c r="S16" s="64"/>
      <c r="T16" s="64"/>
      <c r="U16" s="64"/>
      <c r="V16" s="65"/>
      <c r="W16" s="64"/>
      <c r="X16" s="64"/>
      <c r="Y16" s="75"/>
      <c r="Z16" s="10"/>
    </row>
    <row r="17" spans="1:26" ht="15.5" customHeight="1">
      <c r="A17" s="112" t="s">
        <v>241</v>
      </c>
      <c r="B17" s="2" t="s">
        <v>224</v>
      </c>
      <c r="C17" s="11">
        <v>2.85</v>
      </c>
      <c r="D17" s="2">
        <v>2.37</v>
      </c>
      <c r="E17" s="2">
        <v>3.12</v>
      </c>
      <c r="F17" s="9">
        <f>AVERAGEA(C17:E17)</f>
        <v>2.78</v>
      </c>
      <c r="G17" s="30">
        <f>STDEVA(C17:E17)</f>
        <v>0.37986839826445318</v>
      </c>
      <c r="H17" s="13" t="s">
        <v>87</v>
      </c>
      <c r="I17" s="22" t="s">
        <v>291</v>
      </c>
      <c r="J17" s="22">
        <v>635</v>
      </c>
      <c r="K17" s="22">
        <v>37.572000000000003</v>
      </c>
      <c r="L17" s="22">
        <v>38.96</v>
      </c>
      <c r="M17" s="13">
        <f t="shared" si="2"/>
        <v>1.3879999999999981</v>
      </c>
      <c r="N17" s="17">
        <f>M17/0.635</f>
        <v>2.1858267716535402</v>
      </c>
      <c r="O17" s="9">
        <f>AVERAGEA(N17:N22)</f>
        <v>2.0141732283464546</v>
      </c>
      <c r="P17" s="9">
        <f>STDEVA(N17:N22)</f>
        <v>0.38085109176042758</v>
      </c>
      <c r="Q17" s="2"/>
      <c r="R17" s="22">
        <v>38.497999999999998</v>
      </c>
      <c r="S17" s="21">
        <f t="shared" ref="S17:S19" si="11">L17-R17</f>
        <v>0.4620000000000033</v>
      </c>
      <c r="T17" s="21">
        <f t="shared" ref="T17:T19" si="12">R17-K17</f>
        <v>0.92599999999999483</v>
      </c>
      <c r="U17" s="21">
        <f t="shared" ref="U17:U19" si="13">(T17/$M17)*100</f>
        <v>66.714697406339781</v>
      </c>
      <c r="V17" s="21">
        <f t="shared" ref="V17:V19" si="14">((L17-R17)/$M17)*100</f>
        <v>33.285302593660226</v>
      </c>
      <c r="W17" s="21">
        <f>AVERAGEA(U17:U19)</f>
        <v>73.262676783474561</v>
      </c>
      <c r="X17" s="21">
        <f>AVERAGEA(V17:V19)</f>
        <v>26.737323216525439</v>
      </c>
      <c r="Y17" s="74">
        <f>STDEVA(U17:U19)</f>
        <v>10.25332324803122</v>
      </c>
      <c r="Z17" s="74">
        <f>STDEVA(V17:V19)</f>
        <v>10.253323248031263</v>
      </c>
    </row>
    <row r="18" spans="1:26" ht="15.5" customHeight="1">
      <c r="A18" s="112" t="s">
        <v>242</v>
      </c>
      <c r="B18" s="2"/>
      <c r="C18" s="53">
        <v>2.85</v>
      </c>
      <c r="D18" s="54">
        <v>2.37</v>
      </c>
      <c r="E18" s="54">
        <v>3.12</v>
      </c>
      <c r="F18" s="62">
        <f t="shared" ref="F18:F21" si="15">AVERAGEA(C18:E18)</f>
        <v>2.78</v>
      </c>
      <c r="G18" s="55"/>
      <c r="H18" s="13" t="s">
        <v>89</v>
      </c>
      <c r="I18" s="22" t="s">
        <v>220</v>
      </c>
      <c r="J18" s="22">
        <v>635</v>
      </c>
      <c r="K18" s="22">
        <v>37.414999999999999</v>
      </c>
      <c r="L18" s="22">
        <v>38.795999999999999</v>
      </c>
      <c r="M18" s="13">
        <f t="shared" si="2"/>
        <v>1.3810000000000002</v>
      </c>
      <c r="N18" s="17">
        <f t="shared" ref="N18:N22" si="16">M18/0.635</f>
        <v>2.1748031496062996</v>
      </c>
      <c r="O18" s="9"/>
      <c r="P18" s="9"/>
      <c r="Q18" s="2"/>
      <c r="R18" s="22">
        <v>38.353999999999999</v>
      </c>
      <c r="S18" s="21">
        <f t="shared" si="11"/>
        <v>0.44200000000000017</v>
      </c>
      <c r="T18" s="21">
        <f t="shared" si="12"/>
        <v>0.93900000000000006</v>
      </c>
      <c r="U18" s="21">
        <f t="shared" si="13"/>
        <v>67.994207096307008</v>
      </c>
      <c r="V18" s="21">
        <f t="shared" si="14"/>
        <v>32.005792903692978</v>
      </c>
      <c r="W18" s="22"/>
      <c r="X18" s="22"/>
      <c r="Y18" s="74"/>
      <c r="Z18" s="9"/>
    </row>
    <row r="19" spans="1:26" ht="15.5" customHeight="1">
      <c r="B19" s="2"/>
      <c r="C19" s="53">
        <v>2.85</v>
      </c>
      <c r="D19" s="54">
        <v>2.37</v>
      </c>
      <c r="E19" s="54">
        <v>3.12</v>
      </c>
      <c r="F19" s="62">
        <f t="shared" si="15"/>
        <v>2.78</v>
      </c>
      <c r="G19" s="55"/>
      <c r="H19" s="13" t="s">
        <v>91</v>
      </c>
      <c r="I19" s="22" t="s">
        <v>292</v>
      </c>
      <c r="J19" s="22">
        <v>635</v>
      </c>
      <c r="K19" s="22">
        <v>36.978999999999999</v>
      </c>
      <c r="L19" s="22">
        <v>38.305999999999997</v>
      </c>
      <c r="M19" s="13">
        <f t="shared" si="2"/>
        <v>1.3269999999999982</v>
      </c>
      <c r="N19" s="17">
        <f>M19/0.635</f>
        <v>2.0897637795275563</v>
      </c>
      <c r="O19" s="9"/>
      <c r="P19" s="9"/>
      <c r="Q19" s="2"/>
      <c r="R19" s="22">
        <v>38.107999999999997</v>
      </c>
      <c r="S19" s="21">
        <f t="shared" si="11"/>
        <v>0.1980000000000004</v>
      </c>
      <c r="T19" s="21">
        <f t="shared" si="12"/>
        <v>1.1289999999999978</v>
      </c>
      <c r="U19" s="21">
        <f t="shared" si="13"/>
        <v>85.079125847776893</v>
      </c>
      <c r="V19" s="21">
        <f t="shared" si="14"/>
        <v>14.92087415222311</v>
      </c>
      <c r="W19" s="22"/>
      <c r="X19" s="22"/>
      <c r="Y19" s="74"/>
      <c r="Z19" s="9"/>
    </row>
    <row r="20" spans="1:26" ht="15.5" customHeight="1">
      <c r="B20" s="2"/>
      <c r="C20" s="53">
        <v>2.85</v>
      </c>
      <c r="D20" s="54">
        <v>2.37</v>
      </c>
      <c r="E20" s="54">
        <v>3.12</v>
      </c>
      <c r="F20" s="62">
        <f t="shared" si="15"/>
        <v>2.78</v>
      </c>
      <c r="G20" s="55"/>
      <c r="H20" s="2" t="s">
        <v>3</v>
      </c>
      <c r="I20" s="2" t="s">
        <v>339</v>
      </c>
      <c r="J20" s="2">
        <v>635</v>
      </c>
      <c r="K20" s="2">
        <v>37.170999999999999</v>
      </c>
      <c r="L20" s="2">
        <v>38.659999999999997</v>
      </c>
      <c r="M20" s="2">
        <f t="shared" si="2"/>
        <v>1.4889999999999972</v>
      </c>
      <c r="N20" s="9">
        <f>M20/0.635</f>
        <v>2.3448818897637751</v>
      </c>
      <c r="O20" s="9"/>
      <c r="P20" s="9"/>
      <c r="Q20" s="2"/>
      <c r="R20" s="22"/>
      <c r="S20" s="22"/>
      <c r="T20" s="22"/>
      <c r="U20" s="22"/>
      <c r="V20" s="63"/>
      <c r="W20" s="22"/>
      <c r="X20" s="22"/>
      <c r="Y20" s="74"/>
      <c r="Z20" s="9"/>
    </row>
    <row r="21" spans="1:26" ht="15.5" customHeight="1">
      <c r="B21" s="2"/>
      <c r="C21" s="53">
        <v>2.85</v>
      </c>
      <c r="D21" s="54">
        <v>2.37</v>
      </c>
      <c r="E21" s="54">
        <v>3.12</v>
      </c>
      <c r="F21" s="62">
        <f t="shared" si="15"/>
        <v>2.78</v>
      </c>
      <c r="G21" s="55"/>
      <c r="H21" s="2" t="s">
        <v>1</v>
      </c>
      <c r="I21" s="2" t="s">
        <v>340</v>
      </c>
      <c r="J21" s="2">
        <v>635</v>
      </c>
      <c r="K21" s="2">
        <v>37.142000000000003</v>
      </c>
      <c r="L21" s="2">
        <v>37.948</v>
      </c>
      <c r="M21" s="2">
        <f t="shared" si="2"/>
        <v>0.80599999999999739</v>
      </c>
      <c r="N21" s="9">
        <f t="shared" si="16"/>
        <v>1.269291338582673</v>
      </c>
      <c r="O21" s="9"/>
      <c r="P21" s="9"/>
      <c r="Q21" s="2"/>
      <c r="R21" s="22"/>
      <c r="S21" s="22"/>
      <c r="T21" s="22"/>
      <c r="U21" s="22"/>
      <c r="V21" s="63"/>
      <c r="W21" s="22"/>
      <c r="X21" s="22"/>
      <c r="Y21" s="74"/>
      <c r="Z21" s="9"/>
    </row>
    <row r="22" spans="1:26" ht="15.5" customHeight="1" thickBot="1">
      <c r="A22" s="116"/>
      <c r="B22" s="3"/>
      <c r="C22" s="56">
        <v>2.85</v>
      </c>
      <c r="D22" s="57">
        <v>2.37</v>
      </c>
      <c r="E22" s="57">
        <v>3.12</v>
      </c>
      <c r="F22" s="81">
        <v>2.78</v>
      </c>
      <c r="G22" s="58"/>
      <c r="H22" s="3" t="s">
        <v>0</v>
      </c>
      <c r="I22" s="3" t="s">
        <v>341</v>
      </c>
      <c r="J22" s="3">
        <v>635</v>
      </c>
      <c r="K22" s="3">
        <v>36.805999999999997</v>
      </c>
      <c r="L22" s="3">
        <v>38.088999999999999</v>
      </c>
      <c r="M22" s="3">
        <f t="shared" si="2"/>
        <v>1.2830000000000013</v>
      </c>
      <c r="N22" s="10">
        <f t="shared" si="16"/>
        <v>2.020472440944884</v>
      </c>
      <c r="O22" s="10"/>
      <c r="P22" s="10"/>
      <c r="Q22" s="3"/>
      <c r="R22" s="64"/>
      <c r="S22" s="64"/>
      <c r="T22" s="64"/>
      <c r="U22" s="64"/>
      <c r="V22" s="65"/>
      <c r="W22" s="64"/>
      <c r="X22" s="64"/>
      <c r="Y22" s="75"/>
      <c r="Z22" s="10"/>
    </row>
    <row r="23" spans="1:26" ht="15.5" customHeight="1">
      <c r="A23" s="112" t="s">
        <v>243</v>
      </c>
      <c r="B23" s="2" t="s">
        <v>225</v>
      </c>
      <c r="C23" s="11">
        <v>2.85</v>
      </c>
      <c r="D23" s="2">
        <v>2.37</v>
      </c>
      <c r="E23" s="2">
        <v>3.12</v>
      </c>
      <c r="F23" s="9">
        <f>AVERAGEA(C23:E23)</f>
        <v>2.78</v>
      </c>
      <c r="G23" s="30">
        <f>STDEVA(C23:E23)</f>
        <v>0.37986839826445318</v>
      </c>
      <c r="H23" s="13" t="s">
        <v>87</v>
      </c>
      <c r="I23" s="22" t="s">
        <v>293</v>
      </c>
      <c r="J23" s="22">
        <v>125</v>
      </c>
      <c r="K23" s="22">
        <v>36.743000000000002</v>
      </c>
      <c r="L23" s="22">
        <v>37.914000000000001</v>
      </c>
      <c r="M23" s="13">
        <f>L23-K23</f>
        <v>1.1709999999999994</v>
      </c>
      <c r="N23" s="39"/>
      <c r="O23" s="9">
        <f>AVERAGEA(N23:N25,N26:N28)</f>
        <v>13.132000000000005</v>
      </c>
      <c r="P23" s="9">
        <f>STDEVA(N23:N25,N26:N28)</f>
        <v>0.63804702021089221</v>
      </c>
      <c r="Q23" s="2"/>
      <c r="R23" s="22">
        <v>37.563000000000002</v>
      </c>
      <c r="S23" s="21">
        <f t="shared" ref="S23:S25" si="17">L23-R23</f>
        <v>0.35099999999999909</v>
      </c>
      <c r="T23" s="21">
        <f t="shared" ref="T23:T25" si="18">R23-K23</f>
        <v>0.82000000000000028</v>
      </c>
      <c r="U23" s="21">
        <f t="shared" ref="U23:U25" si="19">(T23/$M23)*100</f>
        <v>70.025619128949685</v>
      </c>
      <c r="V23" s="21">
        <f t="shared" ref="V23:V25" si="20">((L23-R23)/$M23)*100</f>
        <v>29.974380871050322</v>
      </c>
      <c r="W23" s="21">
        <f>AVERAGEA(U23:U25)</f>
        <v>73.356189924017585</v>
      </c>
      <c r="X23" s="21">
        <f>AVERAGEA(V23:V25)</f>
        <v>26.643810075982412</v>
      </c>
      <c r="Y23" s="74">
        <f>STDEVA(U23:U25)</f>
        <v>3.9359250491522904</v>
      </c>
      <c r="Z23" s="74">
        <f>STDEVA(V23:V25)</f>
        <v>3.9359250491523232</v>
      </c>
    </row>
    <row r="24" spans="1:26" ht="15.5" customHeight="1">
      <c r="A24" s="112" t="s">
        <v>244</v>
      </c>
      <c r="B24" s="2"/>
      <c r="C24" s="53">
        <v>2.85</v>
      </c>
      <c r="D24" s="54">
        <v>2.37</v>
      </c>
      <c r="E24" s="54">
        <v>3.12</v>
      </c>
      <c r="F24" s="62">
        <f t="shared" ref="F24:F27" si="21">AVERAGEA(C24:E24)</f>
        <v>2.78</v>
      </c>
      <c r="G24" s="55"/>
      <c r="H24" s="13" t="s">
        <v>89</v>
      </c>
      <c r="I24" s="22" t="s">
        <v>294</v>
      </c>
      <c r="J24" s="22">
        <v>125</v>
      </c>
      <c r="K24" s="22">
        <v>37.207000000000001</v>
      </c>
      <c r="L24" s="22">
        <v>38.911000000000001</v>
      </c>
      <c r="M24" s="13">
        <f t="shared" ref="M24:M82" si="22">L24-K24</f>
        <v>1.7040000000000006</v>
      </c>
      <c r="N24" s="17">
        <f t="shared" ref="N24:N28" si="23">M24/0.125</f>
        <v>13.632000000000005</v>
      </c>
      <c r="O24" s="9"/>
      <c r="P24" s="9"/>
      <c r="Q24" s="2"/>
      <c r="R24" s="22">
        <v>38.530999999999999</v>
      </c>
      <c r="S24" s="21">
        <f t="shared" si="17"/>
        <v>0.38000000000000256</v>
      </c>
      <c r="T24" s="21">
        <f t="shared" si="18"/>
        <v>1.3239999999999981</v>
      </c>
      <c r="U24" s="21">
        <f t="shared" si="19"/>
        <v>77.699530516431778</v>
      </c>
      <c r="V24" s="21">
        <f t="shared" si="20"/>
        <v>22.300469483568218</v>
      </c>
      <c r="W24" s="22"/>
      <c r="X24" s="22"/>
      <c r="Y24" s="74"/>
      <c r="Z24" s="9"/>
    </row>
    <row r="25" spans="1:26" ht="15.5" customHeight="1">
      <c r="B25" s="2"/>
      <c r="C25" s="53">
        <v>2.85</v>
      </c>
      <c r="D25" s="54">
        <v>2.37</v>
      </c>
      <c r="E25" s="54">
        <v>3.12</v>
      </c>
      <c r="F25" s="62">
        <f t="shared" si="21"/>
        <v>2.78</v>
      </c>
      <c r="G25" s="55"/>
      <c r="H25" s="13" t="s">
        <v>91</v>
      </c>
      <c r="I25" s="22" t="s">
        <v>295</v>
      </c>
      <c r="J25" s="22">
        <v>125</v>
      </c>
      <c r="K25" s="22">
        <v>37.822000000000003</v>
      </c>
      <c r="L25" s="22">
        <v>39.243000000000002</v>
      </c>
      <c r="M25" s="13">
        <f t="shared" si="22"/>
        <v>1.4209999999999994</v>
      </c>
      <c r="N25" s="39"/>
      <c r="O25" s="9"/>
      <c r="P25" s="9"/>
      <c r="Q25" s="2"/>
      <c r="R25" s="22">
        <v>38.85</v>
      </c>
      <c r="S25" s="21">
        <f t="shared" si="17"/>
        <v>0.39300000000000068</v>
      </c>
      <c r="T25" s="21">
        <f t="shared" si="18"/>
        <v>1.0279999999999987</v>
      </c>
      <c r="U25" s="21">
        <f t="shared" si="19"/>
        <v>72.343420126671305</v>
      </c>
      <c r="V25" s="21">
        <f t="shared" si="20"/>
        <v>27.656579873328702</v>
      </c>
      <c r="W25" s="22"/>
      <c r="X25" s="22"/>
      <c r="Y25" s="74"/>
      <c r="Z25" s="9"/>
    </row>
    <row r="26" spans="1:26" ht="15.5" customHeight="1">
      <c r="B26" s="2"/>
      <c r="C26" s="53">
        <v>2.85</v>
      </c>
      <c r="D26" s="54">
        <v>2.37</v>
      </c>
      <c r="E26" s="54">
        <v>3.12</v>
      </c>
      <c r="F26" s="62">
        <f t="shared" si="21"/>
        <v>2.78</v>
      </c>
      <c r="G26" s="55"/>
      <c r="H26" s="2" t="s">
        <v>3</v>
      </c>
      <c r="I26" s="2" t="s">
        <v>343</v>
      </c>
      <c r="J26" s="2">
        <v>125</v>
      </c>
      <c r="K26" s="2">
        <v>36.917000000000002</v>
      </c>
      <c r="L26" s="2">
        <v>38.500999999999998</v>
      </c>
      <c r="M26" s="2">
        <f t="shared" si="22"/>
        <v>1.5839999999999961</v>
      </c>
      <c r="N26" s="9">
        <f>M26/0.125</f>
        <v>12.671999999999969</v>
      </c>
      <c r="O26" s="9"/>
      <c r="P26" s="9"/>
      <c r="Q26" s="2"/>
      <c r="R26" s="22"/>
      <c r="S26" s="22"/>
      <c r="T26" s="22"/>
      <c r="U26" s="22"/>
      <c r="V26" s="63"/>
      <c r="W26" s="22"/>
      <c r="X26" s="22"/>
      <c r="Y26" s="74"/>
      <c r="Z26" s="9"/>
    </row>
    <row r="27" spans="1:26" ht="15.5" customHeight="1">
      <c r="B27" s="2"/>
      <c r="C27" s="53">
        <v>2.85</v>
      </c>
      <c r="D27" s="54">
        <v>2.37</v>
      </c>
      <c r="E27" s="54">
        <v>3.12</v>
      </c>
      <c r="F27" s="62">
        <f t="shared" si="21"/>
        <v>2.78</v>
      </c>
      <c r="G27" s="55"/>
      <c r="H27" s="2" t="s">
        <v>1</v>
      </c>
      <c r="I27" s="2" t="s">
        <v>344</v>
      </c>
      <c r="J27" s="2">
        <v>125</v>
      </c>
      <c r="K27" s="2">
        <v>37.104999999999997</v>
      </c>
      <c r="L27" s="2">
        <v>38.667000000000002</v>
      </c>
      <c r="M27" s="2">
        <f t="shared" si="22"/>
        <v>1.5620000000000047</v>
      </c>
      <c r="N27" s="9">
        <f t="shared" si="23"/>
        <v>12.496000000000038</v>
      </c>
      <c r="O27" s="9"/>
      <c r="P27" s="9"/>
      <c r="Q27" s="2"/>
      <c r="R27" s="22"/>
      <c r="S27" s="22"/>
      <c r="T27" s="22"/>
      <c r="U27" s="22"/>
      <c r="V27" s="63"/>
      <c r="W27" s="22"/>
      <c r="X27" s="22"/>
      <c r="Y27" s="74"/>
      <c r="Z27" s="9"/>
    </row>
    <row r="28" spans="1:26" ht="15.5" customHeight="1" thickBot="1">
      <c r="A28" s="116"/>
      <c r="B28" s="3"/>
      <c r="C28" s="56">
        <v>2.85</v>
      </c>
      <c r="D28" s="57">
        <v>2.37</v>
      </c>
      <c r="E28" s="57">
        <v>3.12</v>
      </c>
      <c r="F28" s="81">
        <v>2.78</v>
      </c>
      <c r="G28" s="58"/>
      <c r="H28" s="3" t="s">
        <v>0</v>
      </c>
      <c r="I28" s="3" t="s">
        <v>345</v>
      </c>
      <c r="J28" s="3">
        <v>125</v>
      </c>
      <c r="K28" s="3">
        <v>37.543999999999997</v>
      </c>
      <c r="L28" s="3">
        <v>39.26</v>
      </c>
      <c r="M28" s="3">
        <f t="shared" si="22"/>
        <v>1.7160000000000011</v>
      </c>
      <c r="N28" s="10">
        <f t="shared" si="23"/>
        <v>13.728000000000009</v>
      </c>
      <c r="O28" s="10"/>
      <c r="P28" s="10"/>
      <c r="Q28" s="3"/>
      <c r="R28" s="64"/>
      <c r="S28" s="64"/>
      <c r="T28" s="64"/>
      <c r="U28" s="64"/>
      <c r="V28" s="65"/>
      <c r="W28" s="64"/>
      <c r="X28" s="64"/>
      <c r="Y28" s="75"/>
      <c r="Z28" s="10"/>
    </row>
    <row r="29" spans="1:26" ht="15.5" customHeight="1">
      <c r="A29" s="112" t="s">
        <v>239</v>
      </c>
      <c r="B29" s="2" t="s">
        <v>226</v>
      </c>
      <c r="C29" s="11">
        <v>1.63</v>
      </c>
      <c r="D29" s="2">
        <v>1.65</v>
      </c>
      <c r="E29" s="2">
        <v>1.57</v>
      </c>
      <c r="F29" s="9">
        <f>AVERAGEA(C29:E29)</f>
        <v>1.6166666666666665</v>
      </c>
      <c r="G29" s="30">
        <f>STDEVA(C29:E29)</f>
        <v>4.163331998932257E-2</v>
      </c>
      <c r="H29" s="13" t="s">
        <v>87</v>
      </c>
      <c r="I29" s="22" t="s">
        <v>296</v>
      </c>
      <c r="J29" s="22">
        <v>635</v>
      </c>
      <c r="K29" s="22">
        <v>37.808999999999997</v>
      </c>
      <c r="L29" s="22">
        <v>38.624000000000002</v>
      </c>
      <c r="M29" s="13">
        <f t="shared" si="22"/>
        <v>0.81500000000000483</v>
      </c>
      <c r="N29" s="17">
        <f>M29/0.635</f>
        <v>1.2834645669291413</v>
      </c>
      <c r="O29" s="9">
        <f>AVERAGEA(N29:N34)</f>
        <v>2.0112860892388427</v>
      </c>
      <c r="P29" s="9">
        <f>STDEVA(N29:N34)</f>
        <v>0.75377877769158685</v>
      </c>
      <c r="Q29" s="2"/>
      <c r="R29" s="22">
        <v>38.304000000000002</v>
      </c>
      <c r="S29" s="21">
        <f t="shared" ref="S29:S31" si="24">L29-R29</f>
        <v>0.32000000000000028</v>
      </c>
      <c r="T29" s="21">
        <f t="shared" ref="T29:T31" si="25">R29-K29</f>
        <v>0.49500000000000455</v>
      </c>
      <c r="U29" s="21">
        <f t="shared" ref="U29:U31" si="26">(T29/$M29)*100</f>
        <v>60.736196319018596</v>
      </c>
      <c r="V29" s="21">
        <f t="shared" ref="V29:V31" si="27">((L29-R29)/$M29)*100</f>
        <v>39.263803680981397</v>
      </c>
      <c r="W29" s="21">
        <f>AVERAGEA(U29:U31)</f>
        <v>64.310061238842707</v>
      </c>
      <c r="X29" s="21">
        <f>AVERAGEA(V29:V31)</f>
        <v>35.689938761157286</v>
      </c>
      <c r="Y29" s="74">
        <f>STDEVA(U29:U31)</f>
        <v>6.0104499381022434</v>
      </c>
      <c r="Z29" s="74">
        <f>STDEVA(V29:V31)</f>
        <v>6.010449938102254</v>
      </c>
    </row>
    <row r="30" spans="1:26" ht="15.5" customHeight="1">
      <c r="A30" s="112" t="s">
        <v>245</v>
      </c>
      <c r="B30" s="2"/>
      <c r="C30" s="53">
        <v>1.63</v>
      </c>
      <c r="D30" s="54">
        <v>1.65</v>
      </c>
      <c r="E30" s="54">
        <v>1.57</v>
      </c>
      <c r="F30" s="62">
        <f t="shared" ref="F30:F34" si="28">AVERAGEA(C30:E30)</f>
        <v>1.6166666666666665</v>
      </c>
      <c r="G30" s="55"/>
      <c r="H30" s="13" t="s">
        <v>89</v>
      </c>
      <c r="I30" s="22" t="s">
        <v>297</v>
      </c>
      <c r="J30" s="22">
        <v>635</v>
      </c>
      <c r="K30" s="22">
        <v>38.261000000000003</v>
      </c>
      <c r="L30" s="22">
        <v>39.128999999999998</v>
      </c>
      <c r="M30" s="13">
        <f t="shared" si="22"/>
        <v>0.867999999999995</v>
      </c>
      <c r="N30" s="17">
        <f t="shared" ref="N30:N34" si="29">M30/0.635</f>
        <v>1.3669291338582599</v>
      </c>
      <c r="O30" s="9"/>
      <c r="P30" s="9"/>
      <c r="Q30" s="2"/>
      <c r="R30" s="22">
        <v>38.79</v>
      </c>
      <c r="S30" s="21">
        <f t="shared" si="24"/>
        <v>0.33899999999999864</v>
      </c>
      <c r="T30" s="21">
        <f t="shared" si="25"/>
        <v>0.52899999999999636</v>
      </c>
      <c r="U30" s="21">
        <f t="shared" si="26"/>
        <v>60.944700460829424</v>
      </c>
      <c r="V30" s="21">
        <f t="shared" si="27"/>
        <v>39.055299539170576</v>
      </c>
      <c r="W30" s="22"/>
      <c r="X30" s="22"/>
      <c r="Y30" s="74"/>
      <c r="Z30" s="9"/>
    </row>
    <row r="31" spans="1:26" ht="15.5" customHeight="1">
      <c r="B31" s="2"/>
      <c r="C31" s="53">
        <v>1.63</v>
      </c>
      <c r="D31" s="54">
        <v>1.65</v>
      </c>
      <c r="E31" s="54">
        <v>1.57</v>
      </c>
      <c r="F31" s="62">
        <f t="shared" si="28"/>
        <v>1.6166666666666665</v>
      </c>
      <c r="G31" s="55"/>
      <c r="H31" s="13" t="s">
        <v>91</v>
      </c>
      <c r="I31" s="22" t="s">
        <v>298</v>
      </c>
      <c r="J31" s="22">
        <v>635</v>
      </c>
      <c r="K31" s="22">
        <v>38.884</v>
      </c>
      <c r="L31" s="22">
        <v>40.637</v>
      </c>
      <c r="M31" s="13">
        <f t="shared" si="22"/>
        <v>1.7530000000000001</v>
      </c>
      <c r="N31" s="17">
        <f t="shared" si="29"/>
        <v>2.7606299212598429</v>
      </c>
      <c r="O31" s="9"/>
      <c r="P31" s="9"/>
      <c r="Q31" s="2"/>
      <c r="R31" s="22">
        <v>40.133000000000003</v>
      </c>
      <c r="S31" s="21">
        <f t="shared" si="24"/>
        <v>0.50399999999999778</v>
      </c>
      <c r="T31" s="21">
        <f t="shared" si="25"/>
        <v>1.2490000000000023</v>
      </c>
      <c r="U31" s="21">
        <f t="shared" si="26"/>
        <v>71.249286936680107</v>
      </c>
      <c r="V31" s="21">
        <f t="shared" si="27"/>
        <v>28.750713063319893</v>
      </c>
      <c r="W31" s="22"/>
      <c r="X31" s="22"/>
      <c r="Y31" s="74"/>
      <c r="Z31" s="9"/>
    </row>
    <row r="32" spans="1:26" ht="15.5" customHeight="1">
      <c r="B32" s="2"/>
      <c r="C32" s="53">
        <v>1.63</v>
      </c>
      <c r="D32" s="54">
        <v>1.65</v>
      </c>
      <c r="E32" s="54">
        <v>1.57</v>
      </c>
      <c r="F32" s="62">
        <f t="shared" si="28"/>
        <v>1.6166666666666665</v>
      </c>
      <c r="G32" s="55"/>
      <c r="H32" s="2" t="s">
        <v>3</v>
      </c>
      <c r="I32" s="2" t="s">
        <v>346</v>
      </c>
      <c r="J32" s="2">
        <v>635</v>
      </c>
      <c r="K32" s="2">
        <v>37.639000000000003</v>
      </c>
      <c r="L32" s="2">
        <v>38.631</v>
      </c>
      <c r="M32" s="2">
        <f t="shared" si="22"/>
        <v>0.99199999999999733</v>
      </c>
      <c r="N32" s="9">
        <f t="shared" si="29"/>
        <v>1.5622047244094446</v>
      </c>
      <c r="O32" s="9"/>
      <c r="P32" s="9"/>
      <c r="Q32" s="2"/>
      <c r="R32" s="22"/>
      <c r="S32" s="22"/>
      <c r="T32" s="22"/>
      <c r="U32" s="22"/>
      <c r="V32" s="63"/>
      <c r="W32" s="22"/>
      <c r="X32" s="22"/>
      <c r="Y32" s="74"/>
      <c r="Z32" s="9"/>
    </row>
    <row r="33" spans="1:26" ht="15.5" customHeight="1">
      <c r="B33" s="2"/>
      <c r="C33" s="53">
        <v>1.63</v>
      </c>
      <c r="D33" s="54">
        <v>1.65</v>
      </c>
      <c r="E33" s="54">
        <v>1.57</v>
      </c>
      <c r="F33" s="62">
        <f t="shared" si="28"/>
        <v>1.6166666666666665</v>
      </c>
      <c r="G33" s="55"/>
      <c r="H33" s="2" t="s">
        <v>1</v>
      </c>
      <c r="I33" s="2" t="s">
        <v>347</v>
      </c>
      <c r="J33" s="2">
        <v>635</v>
      </c>
      <c r="K33" s="2">
        <v>38.212000000000003</v>
      </c>
      <c r="L33" s="2">
        <v>40.164999999999999</v>
      </c>
      <c r="M33" s="2">
        <f t="shared" si="22"/>
        <v>1.9529999999999959</v>
      </c>
      <c r="N33" s="9">
        <f t="shared" si="29"/>
        <v>3.0755905511810959</v>
      </c>
      <c r="O33" s="9"/>
      <c r="P33" s="9"/>
      <c r="Q33" s="2"/>
      <c r="R33" s="22"/>
      <c r="S33" s="22"/>
      <c r="T33" s="22"/>
      <c r="U33" s="22"/>
      <c r="V33" s="63"/>
      <c r="W33" s="22"/>
      <c r="X33" s="22"/>
      <c r="Y33" s="74"/>
      <c r="Z33" s="9"/>
    </row>
    <row r="34" spans="1:26" ht="15.5" customHeight="1" thickBot="1">
      <c r="A34" s="116"/>
      <c r="B34" s="3"/>
      <c r="C34" s="56">
        <v>1.63</v>
      </c>
      <c r="D34" s="57">
        <v>1.65</v>
      </c>
      <c r="E34" s="57">
        <v>1.57</v>
      </c>
      <c r="F34" s="81">
        <f t="shared" si="28"/>
        <v>1.6166666666666665</v>
      </c>
      <c r="G34" s="58"/>
      <c r="H34" s="3" t="s">
        <v>0</v>
      </c>
      <c r="I34" s="3" t="s">
        <v>348</v>
      </c>
      <c r="J34" s="3">
        <v>635</v>
      </c>
      <c r="K34" s="3">
        <v>37.313000000000002</v>
      </c>
      <c r="L34" s="3">
        <v>38.594999999999999</v>
      </c>
      <c r="M34" s="3">
        <f t="shared" si="22"/>
        <v>1.2819999999999965</v>
      </c>
      <c r="N34" s="10">
        <f t="shared" si="29"/>
        <v>2.0188976377952699</v>
      </c>
      <c r="O34" s="10"/>
      <c r="P34" s="10"/>
      <c r="Q34" s="3"/>
      <c r="R34" s="64"/>
      <c r="S34" s="64"/>
      <c r="T34" s="64"/>
      <c r="U34" s="64"/>
      <c r="V34" s="65"/>
      <c r="W34" s="64"/>
      <c r="X34" s="64"/>
      <c r="Y34" s="75"/>
      <c r="Z34" s="10"/>
    </row>
    <row r="35" spans="1:26" ht="15.5" customHeight="1">
      <c r="A35" s="112" t="s">
        <v>246</v>
      </c>
      <c r="B35" s="2" t="s">
        <v>227</v>
      </c>
      <c r="C35" s="11">
        <v>1.24</v>
      </c>
      <c r="D35" s="2">
        <v>1</v>
      </c>
      <c r="E35" s="2">
        <v>1.94</v>
      </c>
      <c r="F35" s="9">
        <f>AVERAGEA(C35:E35)</f>
        <v>1.3933333333333333</v>
      </c>
      <c r="G35" s="30">
        <f>STDEVA(C35:E35)</f>
        <v>0.48839874419713009</v>
      </c>
      <c r="H35" s="13" t="s">
        <v>87</v>
      </c>
      <c r="I35" s="22" t="s">
        <v>299</v>
      </c>
      <c r="J35" s="22">
        <v>1080</v>
      </c>
      <c r="K35" s="22">
        <v>37.125</v>
      </c>
      <c r="L35" s="22">
        <v>38.176000000000002</v>
      </c>
      <c r="M35" s="13">
        <f t="shared" si="22"/>
        <v>1.0510000000000019</v>
      </c>
      <c r="N35" s="17">
        <f>M35/1.08</f>
        <v>0.97314814814814987</v>
      </c>
      <c r="O35" s="9">
        <f>AVERAGEA(N35:N37,N38:N40)</f>
        <v>0.9197530864197544</v>
      </c>
      <c r="P35" s="9">
        <f>STDEVA(N35:N37,N38:N40)</f>
        <v>0.20393056951657829</v>
      </c>
      <c r="Q35" s="2"/>
      <c r="R35" s="22">
        <v>37.808</v>
      </c>
      <c r="S35" s="21">
        <f t="shared" ref="S35:S37" si="30">L35-R35</f>
        <v>0.3680000000000021</v>
      </c>
      <c r="T35" s="21">
        <f t="shared" ref="T35:T37" si="31">R35-K35</f>
        <v>0.68299999999999983</v>
      </c>
      <c r="U35" s="21">
        <f t="shared" ref="U35:U37" si="32">(T35/$M35)*100</f>
        <v>64.985727878211094</v>
      </c>
      <c r="V35" s="21">
        <f t="shared" ref="V35:V37" si="33">((L35-R35)/$M35)*100</f>
        <v>35.014272121788906</v>
      </c>
      <c r="W35" s="21">
        <f>AVERAGEA(U35:U37)</f>
        <v>59.477866954186446</v>
      </c>
      <c r="X35" s="21">
        <f>AVERAGEA(V35:V37)</f>
        <v>40.522133045813554</v>
      </c>
      <c r="Y35" s="74">
        <f>STDEVA(U35:U37)</f>
        <v>5.1774606927987357</v>
      </c>
      <c r="Z35" s="74">
        <f>STDEVA(V35:V37)</f>
        <v>5.1774606927987312</v>
      </c>
    </row>
    <row r="36" spans="1:26" ht="15.5" customHeight="1">
      <c r="B36" s="2"/>
      <c r="C36" s="53">
        <v>1.24</v>
      </c>
      <c r="D36" s="54">
        <v>1</v>
      </c>
      <c r="E36" s="54">
        <v>1.94</v>
      </c>
      <c r="F36" s="62">
        <f t="shared" ref="F36:F40" si="34">AVERAGEA(C36:E36)</f>
        <v>1.3933333333333333</v>
      </c>
      <c r="G36" s="55"/>
      <c r="H36" s="13" t="s">
        <v>89</v>
      </c>
      <c r="I36" s="22" t="s">
        <v>300</v>
      </c>
      <c r="J36" s="22">
        <v>1080</v>
      </c>
      <c r="K36" s="22">
        <v>36.823</v>
      </c>
      <c r="L36" s="22">
        <v>37.704000000000001</v>
      </c>
      <c r="M36" s="13">
        <f t="shared" si="22"/>
        <v>0.88100000000000023</v>
      </c>
      <c r="N36" s="17">
        <f t="shared" ref="N36:N40" si="35">M36/1.08</f>
        <v>0.81574074074074088</v>
      </c>
      <c r="O36" s="9"/>
      <c r="P36" s="9"/>
      <c r="Q36" s="2"/>
      <c r="R36" s="22">
        <v>37.305</v>
      </c>
      <c r="S36" s="21">
        <f t="shared" si="30"/>
        <v>0.39900000000000091</v>
      </c>
      <c r="T36" s="21">
        <f t="shared" si="31"/>
        <v>0.48199999999999932</v>
      </c>
      <c r="U36" s="21">
        <f t="shared" si="32"/>
        <v>54.710556186152004</v>
      </c>
      <c r="V36" s="21">
        <f t="shared" si="33"/>
        <v>45.289443813847988</v>
      </c>
      <c r="W36" s="22"/>
      <c r="X36" s="22"/>
      <c r="Y36" s="74"/>
      <c r="Z36" s="9"/>
    </row>
    <row r="37" spans="1:26" ht="15.5" customHeight="1">
      <c r="B37" s="2"/>
      <c r="C37" s="53">
        <v>1.24</v>
      </c>
      <c r="D37" s="54">
        <v>1</v>
      </c>
      <c r="E37" s="54">
        <v>1.94</v>
      </c>
      <c r="F37" s="62">
        <f t="shared" si="34"/>
        <v>1.3933333333333333</v>
      </c>
      <c r="G37" s="55"/>
      <c r="H37" s="13" t="s">
        <v>91</v>
      </c>
      <c r="I37" s="22" t="s">
        <v>301</v>
      </c>
      <c r="J37" s="22">
        <v>1080</v>
      </c>
      <c r="K37" s="22">
        <v>38.164000000000001</v>
      </c>
      <c r="L37" s="22">
        <v>39.051000000000002</v>
      </c>
      <c r="M37" s="13">
        <f t="shared" si="22"/>
        <v>0.88700000000000045</v>
      </c>
      <c r="N37" s="17">
        <f t="shared" si="35"/>
        <v>0.82129629629629664</v>
      </c>
      <c r="O37" s="9"/>
      <c r="P37" s="9"/>
      <c r="Q37" s="2"/>
      <c r="R37" s="22">
        <v>38.685000000000002</v>
      </c>
      <c r="S37" s="21">
        <f t="shared" si="30"/>
        <v>0.36599999999999966</v>
      </c>
      <c r="T37" s="21">
        <f t="shared" si="31"/>
        <v>0.5210000000000008</v>
      </c>
      <c r="U37" s="21">
        <f t="shared" si="32"/>
        <v>58.737316798196225</v>
      </c>
      <c r="V37" s="21">
        <f t="shared" si="33"/>
        <v>41.262683201803775</v>
      </c>
      <c r="W37" s="22"/>
      <c r="X37" s="22"/>
      <c r="Y37" s="74"/>
      <c r="Z37" s="9"/>
    </row>
    <row r="38" spans="1:26" ht="15.5" customHeight="1">
      <c r="B38" s="2"/>
      <c r="C38" s="53">
        <v>1.24</v>
      </c>
      <c r="D38" s="54">
        <v>1</v>
      </c>
      <c r="E38" s="54">
        <v>1.94</v>
      </c>
      <c r="F38" s="62">
        <f t="shared" si="34"/>
        <v>1.3933333333333333</v>
      </c>
      <c r="G38" s="55"/>
      <c r="H38" s="2" t="s">
        <v>3</v>
      </c>
      <c r="I38" s="2" t="s">
        <v>350</v>
      </c>
      <c r="J38" s="2">
        <v>1080</v>
      </c>
      <c r="K38" s="2">
        <v>36.567999999999998</v>
      </c>
      <c r="L38" s="2">
        <v>37.725000000000001</v>
      </c>
      <c r="M38" s="2">
        <f t="shared" si="22"/>
        <v>1.1570000000000036</v>
      </c>
      <c r="N38" s="9">
        <f t="shared" si="35"/>
        <v>1.0712962962962995</v>
      </c>
      <c r="O38" s="9"/>
      <c r="P38" s="9"/>
      <c r="Q38" s="2"/>
      <c r="R38" s="22"/>
      <c r="S38" s="22"/>
      <c r="T38" s="22"/>
      <c r="U38" s="22"/>
      <c r="V38" s="63"/>
      <c r="W38" s="22"/>
      <c r="X38" s="22"/>
      <c r="Y38" s="74"/>
      <c r="Z38" s="9"/>
    </row>
    <row r="39" spans="1:26" ht="15.5" customHeight="1">
      <c r="B39" s="2"/>
      <c r="C39" s="53">
        <v>1.24</v>
      </c>
      <c r="D39" s="54">
        <v>1</v>
      </c>
      <c r="E39" s="54">
        <v>1.94</v>
      </c>
      <c r="F39" s="62">
        <f t="shared" si="34"/>
        <v>1.3933333333333333</v>
      </c>
      <c r="G39" s="55"/>
      <c r="H39" s="2" t="s">
        <v>1</v>
      </c>
      <c r="I39" s="2" t="s">
        <v>351</v>
      </c>
      <c r="J39" s="2">
        <v>1080</v>
      </c>
      <c r="K39" s="2">
        <v>37.625</v>
      </c>
      <c r="L39" s="2">
        <v>38.31</v>
      </c>
      <c r="M39" s="2">
        <f t="shared" si="22"/>
        <v>0.68500000000000227</v>
      </c>
      <c r="N39" s="9">
        <f t="shared" si="35"/>
        <v>0.6342592592592613</v>
      </c>
      <c r="O39" s="9"/>
      <c r="P39" s="9"/>
      <c r="Q39" s="2"/>
      <c r="R39" s="22"/>
      <c r="S39" s="22"/>
      <c r="T39" s="22"/>
      <c r="U39" s="22"/>
      <c r="V39" s="63"/>
      <c r="W39" s="22"/>
      <c r="X39" s="22"/>
      <c r="Y39" s="74"/>
      <c r="Z39" s="9"/>
    </row>
    <row r="40" spans="1:26" ht="15.5" customHeight="1" thickBot="1">
      <c r="A40" s="116"/>
      <c r="B40" s="3"/>
      <c r="C40" s="56">
        <v>1.24</v>
      </c>
      <c r="D40" s="57">
        <v>1</v>
      </c>
      <c r="E40" s="57">
        <v>1.94</v>
      </c>
      <c r="F40" s="81">
        <f t="shared" si="34"/>
        <v>1.3933333333333333</v>
      </c>
      <c r="G40" s="58"/>
      <c r="H40" s="3" t="s">
        <v>0</v>
      </c>
      <c r="I40" s="3" t="s">
        <v>352</v>
      </c>
      <c r="J40" s="3">
        <v>1080</v>
      </c>
      <c r="K40" s="3">
        <v>38.884999999999998</v>
      </c>
      <c r="L40" s="3">
        <v>40.183999999999997</v>
      </c>
      <c r="M40" s="3">
        <f t="shared" si="22"/>
        <v>1.2989999999999995</v>
      </c>
      <c r="N40" s="10">
        <f t="shared" si="35"/>
        <v>1.2027777777777773</v>
      </c>
      <c r="O40" s="10"/>
      <c r="P40" s="10"/>
      <c r="Q40" s="3"/>
      <c r="R40" s="64"/>
      <c r="S40" s="64"/>
      <c r="T40" s="64"/>
      <c r="U40" s="64"/>
      <c r="V40" s="65"/>
      <c r="W40" s="64"/>
      <c r="X40" s="64"/>
      <c r="Y40" s="75"/>
      <c r="Z40" s="10"/>
    </row>
    <row r="41" spans="1:26" ht="15.5" customHeight="1">
      <c r="A41" s="112" t="s">
        <v>247</v>
      </c>
      <c r="B41" s="2" t="s">
        <v>228</v>
      </c>
      <c r="C41" s="11">
        <v>0.96</v>
      </c>
      <c r="D41" s="2">
        <v>1.06</v>
      </c>
      <c r="E41" s="2">
        <v>0.93</v>
      </c>
      <c r="F41" s="9">
        <f>AVERAGEA(C41:E41)</f>
        <v>0.98333333333333339</v>
      </c>
      <c r="G41" s="30">
        <f>STDEVA(C41:E41)</f>
        <v>6.8068592855540469E-2</v>
      </c>
      <c r="H41" s="13" t="s">
        <v>87</v>
      </c>
      <c r="I41" s="22" t="s">
        <v>308</v>
      </c>
      <c r="J41" s="22">
        <v>635</v>
      </c>
      <c r="K41" s="22">
        <v>37.421999999999997</v>
      </c>
      <c r="L41" s="22">
        <v>38.508000000000003</v>
      </c>
      <c r="M41" s="13">
        <f t="shared" si="22"/>
        <v>1.0860000000000056</v>
      </c>
      <c r="N41" s="17">
        <f t="shared" ref="N41:N50" si="36">M41/0.635</f>
        <v>1.7102362204724497</v>
      </c>
      <c r="O41" s="9">
        <f>AVERAGEA(N41:N46)</f>
        <v>1.3751181102362224</v>
      </c>
      <c r="P41" s="9">
        <f>STDEVA(N41:N46)</f>
        <v>0.21721839325357106</v>
      </c>
      <c r="Q41" s="2"/>
      <c r="R41" s="22">
        <v>37.947000000000003</v>
      </c>
      <c r="S41" s="21">
        <f t="shared" ref="S41:S43" si="37">L41-R41</f>
        <v>0.56099999999999994</v>
      </c>
      <c r="T41" s="21">
        <f t="shared" ref="T41:T43" si="38">R41-K41</f>
        <v>0.52500000000000568</v>
      </c>
      <c r="U41" s="21">
        <f t="shared" ref="U41:U43" si="39">(T41/$M41)*100</f>
        <v>48.342541436464359</v>
      </c>
      <c r="V41" s="21">
        <f t="shared" ref="V41:V43" si="40">((L41-R41)/$M41)*100</f>
        <v>51.657458563535641</v>
      </c>
      <c r="W41" s="21">
        <f>AVERAGEA(U41:U43)</f>
        <v>47.528264985863849</v>
      </c>
      <c r="X41" s="21">
        <f>AVERAGEA(V41:V43)</f>
        <v>52.471735014136151</v>
      </c>
      <c r="Y41" s="74">
        <f>STDEVA(U41:U43)</f>
        <v>9.3363123087523139</v>
      </c>
      <c r="Z41" s="74">
        <f>STDEVA(V41:V43)</f>
        <v>9.3363123087523139</v>
      </c>
    </row>
    <row r="42" spans="1:26" ht="15.5" customHeight="1">
      <c r="B42" s="2"/>
      <c r="C42" s="53">
        <v>0.96</v>
      </c>
      <c r="D42" s="54">
        <v>1.06</v>
      </c>
      <c r="E42" s="54">
        <v>0.93</v>
      </c>
      <c r="F42" s="62">
        <f t="shared" ref="F42:F46" si="41">AVERAGEA(C42:E42)</f>
        <v>0.98333333333333339</v>
      </c>
      <c r="G42" s="55"/>
      <c r="H42" s="13" t="s">
        <v>89</v>
      </c>
      <c r="I42" s="22" t="s">
        <v>309</v>
      </c>
      <c r="J42" s="22">
        <v>635</v>
      </c>
      <c r="K42" s="22">
        <v>37.366</v>
      </c>
      <c r="L42" s="22">
        <v>38.289000000000001</v>
      </c>
      <c r="M42" s="13">
        <f t="shared" si="22"/>
        <v>0.92300000000000182</v>
      </c>
      <c r="N42" s="17">
        <f t="shared" si="36"/>
        <v>1.4535433070866171</v>
      </c>
      <c r="O42" s="9"/>
      <c r="P42" s="9"/>
      <c r="Q42" s="2"/>
      <c r="R42" s="22">
        <v>37.715000000000003</v>
      </c>
      <c r="S42" s="21">
        <f t="shared" si="37"/>
        <v>0.57399999999999807</v>
      </c>
      <c r="T42" s="21">
        <f t="shared" si="38"/>
        <v>0.34900000000000375</v>
      </c>
      <c r="U42" s="21">
        <f t="shared" si="39"/>
        <v>37.811484290357861</v>
      </c>
      <c r="V42" s="21">
        <f t="shared" si="40"/>
        <v>62.188515709642132</v>
      </c>
      <c r="W42" s="22"/>
      <c r="X42" s="22"/>
      <c r="Y42" s="74"/>
      <c r="Z42" s="9"/>
    </row>
    <row r="43" spans="1:26" ht="15.5" customHeight="1">
      <c r="B43" s="2"/>
      <c r="C43" s="53">
        <v>0.96</v>
      </c>
      <c r="D43" s="54">
        <v>1.06</v>
      </c>
      <c r="E43" s="54">
        <v>0.93</v>
      </c>
      <c r="F43" s="62">
        <f t="shared" si="41"/>
        <v>0.98333333333333339</v>
      </c>
      <c r="G43" s="55"/>
      <c r="H43" s="13" t="s">
        <v>91</v>
      </c>
      <c r="I43" s="22" t="s">
        <v>310</v>
      </c>
      <c r="J43" s="22">
        <v>635</v>
      </c>
      <c r="K43" s="22">
        <v>37.347999999999999</v>
      </c>
      <c r="L43" s="22">
        <v>38.972999999999999</v>
      </c>
      <c r="M43" s="13">
        <f t="shared" si="22"/>
        <v>1.625</v>
      </c>
      <c r="N43" s="39"/>
      <c r="O43" s="9"/>
      <c r="P43" s="9"/>
      <c r="Q43" s="2"/>
      <c r="R43" s="22">
        <v>38.265000000000001</v>
      </c>
      <c r="S43" s="21">
        <f t="shared" si="37"/>
        <v>0.70799999999999841</v>
      </c>
      <c r="T43" s="21">
        <f t="shared" si="38"/>
        <v>0.91700000000000159</v>
      </c>
      <c r="U43" s="21">
        <f t="shared" si="39"/>
        <v>56.430769230769329</v>
      </c>
      <c r="V43" s="21">
        <f t="shared" si="40"/>
        <v>43.569230769230671</v>
      </c>
      <c r="W43" s="22"/>
      <c r="X43" s="22"/>
      <c r="Y43" s="74"/>
      <c r="Z43" s="9"/>
    </row>
    <row r="44" spans="1:26" ht="15.5" customHeight="1">
      <c r="B44" s="2"/>
      <c r="C44" s="53">
        <v>0.96</v>
      </c>
      <c r="D44" s="54">
        <v>1.06</v>
      </c>
      <c r="E44" s="54">
        <v>0.93</v>
      </c>
      <c r="F44" s="62">
        <f t="shared" si="41"/>
        <v>0.98333333333333339</v>
      </c>
      <c r="G44" s="55"/>
      <c r="H44" s="2" t="s">
        <v>3</v>
      </c>
      <c r="I44" s="2" t="s">
        <v>353</v>
      </c>
      <c r="J44" s="2">
        <v>635</v>
      </c>
      <c r="K44" s="2">
        <v>38.936999999999998</v>
      </c>
      <c r="L44" s="2">
        <v>39.698999999999998</v>
      </c>
      <c r="M44" s="2">
        <f t="shared" si="22"/>
        <v>0.76200000000000045</v>
      </c>
      <c r="N44" s="9">
        <f>M44/0.635</f>
        <v>1.2000000000000006</v>
      </c>
      <c r="O44" s="9"/>
      <c r="P44" s="9"/>
      <c r="Q44" s="2"/>
      <c r="R44" s="22"/>
      <c r="S44" s="22"/>
      <c r="T44" s="22"/>
      <c r="U44" s="22"/>
      <c r="V44" s="63"/>
      <c r="W44" s="22"/>
      <c r="X44" s="22"/>
      <c r="Y44" s="74"/>
      <c r="Z44" s="9"/>
    </row>
    <row r="45" spans="1:26" ht="15.5" customHeight="1">
      <c r="B45" s="2"/>
      <c r="C45" s="53">
        <v>0.96</v>
      </c>
      <c r="D45" s="54">
        <v>1.06</v>
      </c>
      <c r="E45" s="54">
        <v>0.93</v>
      </c>
      <c r="F45" s="62">
        <f t="shared" si="41"/>
        <v>0.98333333333333339</v>
      </c>
      <c r="G45" s="55"/>
      <c r="H45" s="2" t="s">
        <v>1</v>
      </c>
      <c r="I45" s="2" t="s">
        <v>354</v>
      </c>
      <c r="J45" s="2">
        <v>635</v>
      </c>
      <c r="K45" s="2">
        <v>37.734000000000002</v>
      </c>
      <c r="L45" s="2">
        <v>38.484000000000002</v>
      </c>
      <c r="M45" s="2">
        <f t="shared" si="22"/>
        <v>0.75</v>
      </c>
      <c r="N45" s="9">
        <f t="shared" si="36"/>
        <v>1.1811023622047243</v>
      </c>
      <c r="O45" s="9"/>
      <c r="P45" s="9"/>
      <c r="Q45" s="2"/>
      <c r="R45" s="22"/>
      <c r="S45" s="22"/>
      <c r="T45" s="22"/>
      <c r="U45" s="22"/>
      <c r="V45" s="63"/>
      <c r="W45" s="22"/>
      <c r="X45" s="22"/>
      <c r="Y45" s="74"/>
      <c r="Z45" s="9"/>
    </row>
    <row r="46" spans="1:26" ht="15.5" customHeight="1" thickBot="1">
      <c r="A46" s="116"/>
      <c r="B46" s="3"/>
      <c r="C46" s="56">
        <v>0.96</v>
      </c>
      <c r="D46" s="57">
        <v>1.06</v>
      </c>
      <c r="E46" s="57">
        <v>0.93</v>
      </c>
      <c r="F46" s="81">
        <f t="shared" si="41"/>
        <v>0.98333333333333339</v>
      </c>
      <c r="G46" s="58"/>
      <c r="H46" s="3" t="s">
        <v>0</v>
      </c>
      <c r="I46" s="3" t="s">
        <v>355</v>
      </c>
      <c r="J46" s="3">
        <v>635</v>
      </c>
      <c r="K46" s="3">
        <v>37.99</v>
      </c>
      <c r="L46" s="3">
        <v>38.835000000000001</v>
      </c>
      <c r="M46" s="3">
        <f t="shared" si="22"/>
        <v>0.84499999999999886</v>
      </c>
      <c r="N46" s="10">
        <f t="shared" si="36"/>
        <v>1.3307086614173209</v>
      </c>
      <c r="O46" s="10"/>
      <c r="P46" s="10"/>
      <c r="Q46" s="3"/>
      <c r="R46" s="64"/>
      <c r="S46" s="64"/>
      <c r="T46" s="64"/>
      <c r="U46" s="64"/>
      <c r="V46" s="65"/>
      <c r="W46" s="64"/>
      <c r="X46" s="64"/>
      <c r="Y46" s="75"/>
      <c r="Z46" s="10"/>
    </row>
    <row r="47" spans="1:26" ht="15.5" customHeight="1">
      <c r="A47" s="112" t="s">
        <v>248</v>
      </c>
      <c r="B47" s="2" t="s">
        <v>229</v>
      </c>
      <c r="C47" s="11">
        <v>0.72</v>
      </c>
      <c r="D47" s="2">
        <v>0.73</v>
      </c>
      <c r="E47" s="2">
        <v>0.78</v>
      </c>
      <c r="F47" s="9">
        <f>AVERAGEA(C47:E47)</f>
        <v>0.74333333333333329</v>
      </c>
      <c r="G47" s="30">
        <f>STDEVA(C47:E47)</f>
        <v>3.2145502536643208E-2</v>
      </c>
      <c r="H47" s="13" t="s">
        <v>87</v>
      </c>
      <c r="I47" s="22" t="s">
        <v>302</v>
      </c>
      <c r="J47" s="22">
        <v>635</v>
      </c>
      <c r="K47" s="22">
        <v>38.104999999999997</v>
      </c>
      <c r="L47" s="22">
        <v>38.860999999999997</v>
      </c>
      <c r="M47" s="13">
        <f t="shared" si="22"/>
        <v>0.75600000000000023</v>
      </c>
      <c r="N47" s="17">
        <f t="shared" si="36"/>
        <v>1.1905511811023626</v>
      </c>
      <c r="O47" s="9">
        <f>AVERAGEA(N47:N49,N50:N52)</f>
        <v>1.0874015748031496</v>
      </c>
      <c r="P47" s="9">
        <f>STDEVA(N47:N49,N50:N52)</f>
        <v>9.1337225078157114E-2</v>
      </c>
      <c r="Q47" s="2"/>
      <c r="R47" s="22">
        <v>38.277999999999999</v>
      </c>
      <c r="S47" s="21">
        <f t="shared" ref="S47:S49" si="42">L47-R47</f>
        <v>0.58299999999999841</v>
      </c>
      <c r="T47" s="21">
        <f t="shared" ref="T47:T49" si="43">R47-K47</f>
        <v>0.17300000000000182</v>
      </c>
      <c r="U47" s="21">
        <f t="shared" ref="U47:U49" si="44">(T47/$M47)*100</f>
        <v>22.883597883598117</v>
      </c>
      <c r="V47" s="21">
        <f t="shared" ref="V47:V49" si="45">((L47-R47)/$M47)*100</f>
        <v>77.116402116401886</v>
      </c>
      <c r="W47" s="21">
        <f>AVERAGEA(U47:U49)</f>
        <v>17.569494604270968</v>
      </c>
      <c r="X47" s="21">
        <f>AVERAGEA(V47:V49)</f>
        <v>82.430505395729028</v>
      </c>
      <c r="Y47" s="74">
        <f>STDEVA(U47:U49)</f>
        <v>9.1309082190946</v>
      </c>
      <c r="Z47" s="74">
        <f>STDEVA(V47:V49)</f>
        <v>9.1309082190945965</v>
      </c>
    </row>
    <row r="48" spans="1:26" ht="15.5" customHeight="1">
      <c r="B48" s="2"/>
      <c r="C48" s="53">
        <v>0.72</v>
      </c>
      <c r="D48" s="54">
        <v>0.73</v>
      </c>
      <c r="E48" s="54">
        <v>0.78</v>
      </c>
      <c r="F48" s="62">
        <f t="shared" ref="F48:F52" si="46">AVERAGEA(C48:E48)</f>
        <v>0.74333333333333329</v>
      </c>
      <c r="G48" s="55"/>
      <c r="H48" s="13" t="s">
        <v>89</v>
      </c>
      <c r="I48" s="22" t="s">
        <v>303</v>
      </c>
      <c r="J48" s="22">
        <v>635</v>
      </c>
      <c r="K48" s="22">
        <v>37.200000000000003</v>
      </c>
      <c r="L48" s="22">
        <v>37.811999999999998</v>
      </c>
      <c r="M48" s="13">
        <f t="shared" si="22"/>
        <v>0.61199999999999477</v>
      </c>
      <c r="N48" s="17">
        <f t="shared" si="36"/>
        <v>0.96377952755904683</v>
      </c>
      <c r="O48" s="9"/>
      <c r="P48" s="9"/>
      <c r="Q48" s="2"/>
      <c r="R48" s="22">
        <v>37.243000000000002</v>
      </c>
      <c r="S48" s="21">
        <f t="shared" si="42"/>
        <v>0.56899999999999551</v>
      </c>
      <c r="T48" s="21">
        <f t="shared" si="43"/>
        <v>4.2999999999999261E-2</v>
      </c>
      <c r="U48" s="21">
        <f t="shared" si="44"/>
        <v>7.0261437908496118</v>
      </c>
      <c r="V48" s="21">
        <f t="shared" si="45"/>
        <v>92.973856209150384</v>
      </c>
      <c r="W48" s="22"/>
      <c r="X48" s="22"/>
      <c r="Y48" s="74"/>
      <c r="Z48" s="9"/>
    </row>
    <row r="49" spans="1:26" ht="15.5" customHeight="1">
      <c r="B49" s="2"/>
      <c r="C49" s="53">
        <v>0.72</v>
      </c>
      <c r="D49" s="54">
        <v>0.73</v>
      </c>
      <c r="E49" s="54">
        <v>0.78</v>
      </c>
      <c r="F49" s="62">
        <f t="shared" si="46"/>
        <v>0.74333333333333329</v>
      </c>
      <c r="G49" s="55"/>
      <c r="H49" s="13" t="s">
        <v>91</v>
      </c>
      <c r="I49" s="22" t="s">
        <v>304</v>
      </c>
      <c r="J49" s="22">
        <v>635</v>
      </c>
      <c r="K49" s="22">
        <v>37.003</v>
      </c>
      <c r="L49" s="22">
        <v>37.639000000000003</v>
      </c>
      <c r="M49" s="13">
        <f t="shared" si="22"/>
        <v>0.63600000000000279</v>
      </c>
      <c r="N49" s="17">
        <f t="shared" si="36"/>
        <v>1.0015748031496108</v>
      </c>
      <c r="O49" s="9"/>
      <c r="P49" s="9"/>
      <c r="Q49" s="2"/>
      <c r="R49" s="22">
        <v>37.148000000000003</v>
      </c>
      <c r="S49" s="21">
        <f t="shared" si="42"/>
        <v>0.49099999999999966</v>
      </c>
      <c r="T49" s="21">
        <f t="shared" si="43"/>
        <v>0.14500000000000313</v>
      </c>
      <c r="U49" s="21">
        <f t="shared" si="44"/>
        <v>22.798742138365171</v>
      </c>
      <c r="V49" s="21">
        <f t="shared" si="45"/>
        <v>77.201257861634829</v>
      </c>
      <c r="W49" s="22"/>
      <c r="X49" s="22"/>
      <c r="Y49" s="74"/>
      <c r="Z49" s="9"/>
    </row>
    <row r="50" spans="1:26" ht="15.5" customHeight="1">
      <c r="B50" s="2"/>
      <c r="C50" s="53">
        <v>0.72</v>
      </c>
      <c r="D50" s="54">
        <v>0.73</v>
      </c>
      <c r="E50" s="54">
        <v>0.78</v>
      </c>
      <c r="F50" s="62">
        <f t="shared" si="46"/>
        <v>0.74333333333333329</v>
      </c>
      <c r="G50" s="55"/>
      <c r="H50" s="2" t="s">
        <v>3</v>
      </c>
      <c r="I50" s="2" t="s">
        <v>357</v>
      </c>
      <c r="J50" s="2">
        <v>635</v>
      </c>
      <c r="K50" s="2">
        <v>37.204999999999998</v>
      </c>
      <c r="L50" s="2">
        <v>37.953000000000003</v>
      </c>
      <c r="M50" s="2">
        <f t="shared" si="22"/>
        <v>0.74800000000000466</v>
      </c>
      <c r="N50" s="9">
        <f t="shared" si="36"/>
        <v>1.1779527559055192</v>
      </c>
      <c r="O50" s="9"/>
      <c r="P50" s="9"/>
      <c r="Q50" s="2"/>
      <c r="R50" s="22"/>
      <c r="S50" s="22"/>
      <c r="T50" s="22"/>
      <c r="U50" s="22"/>
      <c r="V50" s="63"/>
      <c r="W50" s="22"/>
      <c r="X50" s="22"/>
      <c r="Y50" s="74"/>
      <c r="Z50" s="9"/>
    </row>
    <row r="51" spans="1:26" ht="15.5" customHeight="1">
      <c r="B51" s="2"/>
      <c r="C51" s="53">
        <v>0.72</v>
      </c>
      <c r="D51" s="54">
        <v>0.73</v>
      </c>
      <c r="E51" s="54">
        <v>0.78</v>
      </c>
      <c r="F51" s="62">
        <f t="shared" si="46"/>
        <v>0.74333333333333329</v>
      </c>
      <c r="G51" s="55"/>
      <c r="H51" s="2" t="s">
        <v>1</v>
      </c>
      <c r="I51" s="2" t="s">
        <v>358</v>
      </c>
      <c r="J51" s="2">
        <v>635</v>
      </c>
      <c r="K51" s="2">
        <v>37.014000000000003</v>
      </c>
      <c r="L51" s="2">
        <v>37.704999999999998</v>
      </c>
      <c r="M51" s="2">
        <f t="shared" si="22"/>
        <v>0.6909999999999954</v>
      </c>
      <c r="N51" s="9">
        <f>M51/0.635</f>
        <v>1.0881889763779455</v>
      </c>
      <c r="O51" s="9"/>
      <c r="P51" s="9"/>
      <c r="Q51" s="2"/>
      <c r="R51" s="22"/>
      <c r="S51" s="22"/>
      <c r="T51" s="22"/>
      <c r="U51" s="22"/>
      <c r="V51" s="63"/>
      <c r="W51" s="22"/>
      <c r="X51" s="22"/>
      <c r="Y51" s="74"/>
      <c r="Z51" s="9"/>
    </row>
    <row r="52" spans="1:26" ht="15.5" customHeight="1" thickBot="1">
      <c r="A52" s="116"/>
      <c r="B52" s="3"/>
      <c r="C52" s="56">
        <v>0.72</v>
      </c>
      <c r="D52" s="57">
        <v>0.73</v>
      </c>
      <c r="E52" s="57">
        <v>0.78</v>
      </c>
      <c r="F52" s="81">
        <f t="shared" si="46"/>
        <v>0.74333333333333329</v>
      </c>
      <c r="G52" s="58"/>
      <c r="H52" s="3" t="s">
        <v>0</v>
      </c>
      <c r="I52" s="3" t="s">
        <v>359</v>
      </c>
      <c r="J52" s="3">
        <v>635</v>
      </c>
      <c r="K52" s="3">
        <v>36.299999999999997</v>
      </c>
      <c r="L52" s="3">
        <v>37</v>
      </c>
      <c r="M52" s="3">
        <f t="shared" si="22"/>
        <v>0.70000000000000284</v>
      </c>
      <c r="N52" s="10">
        <f>M52/0.635</f>
        <v>1.1023622047244139</v>
      </c>
      <c r="O52" s="10"/>
      <c r="P52" s="10"/>
      <c r="Q52" s="3"/>
      <c r="R52" s="64"/>
      <c r="S52" s="64"/>
      <c r="T52" s="64"/>
      <c r="U52" s="64"/>
      <c r="V52" s="65"/>
      <c r="W52" s="64"/>
      <c r="X52" s="64"/>
      <c r="Y52" s="75"/>
      <c r="Z52" s="10"/>
    </row>
    <row r="53" spans="1:26" ht="15.5" customHeight="1">
      <c r="A53" s="112" t="s">
        <v>249</v>
      </c>
      <c r="B53" s="2" t="s">
        <v>230</v>
      </c>
      <c r="C53" s="11">
        <v>2.54</v>
      </c>
      <c r="D53" s="2">
        <v>2.57</v>
      </c>
      <c r="E53" s="2">
        <v>2.85</v>
      </c>
      <c r="F53" s="9">
        <f>AVERAGEA(C53:E53)</f>
        <v>2.6533333333333329</v>
      </c>
      <c r="G53" s="30">
        <f>STDEVA(C53:E53)</f>
        <v>0.17097758137642888</v>
      </c>
      <c r="H53" s="13" t="s">
        <v>87</v>
      </c>
      <c r="I53" s="22" t="s">
        <v>305</v>
      </c>
      <c r="J53" s="22">
        <v>250</v>
      </c>
      <c r="K53" s="22">
        <v>37.927999999999997</v>
      </c>
      <c r="L53" s="22">
        <v>38.643999999999998</v>
      </c>
      <c r="M53" s="13">
        <f t="shared" si="22"/>
        <v>0.71600000000000108</v>
      </c>
      <c r="N53" s="17">
        <f>M53/0.25</f>
        <v>2.8640000000000043</v>
      </c>
      <c r="O53" s="9">
        <f>AVERAGEA(N53:N58)</f>
        <v>2.5120000000000005</v>
      </c>
      <c r="P53" s="9">
        <f>STDEVA(N53:N58)</f>
        <v>0.67257118582348308</v>
      </c>
      <c r="Q53" s="2"/>
      <c r="R53" s="22">
        <v>38.213000000000001</v>
      </c>
      <c r="S53" s="21">
        <f t="shared" ref="S53:S55" si="47">L53-R53</f>
        <v>0.43099999999999739</v>
      </c>
      <c r="T53" s="21">
        <f t="shared" ref="T53:T55" si="48">R53-K53</f>
        <v>0.28500000000000369</v>
      </c>
      <c r="U53" s="21">
        <f t="shared" ref="U53:U55" si="49">(T53/$M53)*100</f>
        <v>39.804469273743472</v>
      </c>
      <c r="V53" s="21">
        <f t="shared" ref="V53:V55" si="50">((L53-R53)/$M53)*100</f>
        <v>60.195530726256528</v>
      </c>
      <c r="W53" s="21">
        <f>AVERAGEA(U53:U55)</f>
        <v>41.819506256460237</v>
      </c>
      <c r="X53" s="21">
        <f>AVERAGEA(V53:V55)</f>
        <v>58.180493743539763</v>
      </c>
      <c r="Y53" s="74">
        <f>STDEVA(U53:U55)</f>
        <v>1.9948729414701523</v>
      </c>
      <c r="Z53" s="74">
        <f>STDEVA(V53:V55)</f>
        <v>1.9948729414701487</v>
      </c>
    </row>
    <row r="54" spans="1:26" ht="15.5" customHeight="1">
      <c r="B54" s="2"/>
      <c r="C54" s="53">
        <v>2.54</v>
      </c>
      <c r="D54" s="54">
        <v>2.57</v>
      </c>
      <c r="E54" s="54">
        <v>2.85</v>
      </c>
      <c r="F54" s="62">
        <f t="shared" ref="F54:F58" si="51">AVERAGEA(C54:E54)</f>
        <v>2.6533333333333329</v>
      </c>
      <c r="G54" s="55"/>
      <c r="H54" s="13" t="s">
        <v>89</v>
      </c>
      <c r="I54" s="22" t="s">
        <v>306</v>
      </c>
      <c r="J54" s="22">
        <v>250</v>
      </c>
      <c r="K54" s="22">
        <v>37.179000000000002</v>
      </c>
      <c r="L54" s="22">
        <v>37.896000000000001</v>
      </c>
      <c r="M54" s="13">
        <f t="shared" si="22"/>
        <v>0.71699999999999875</v>
      </c>
      <c r="N54" s="17">
        <f t="shared" ref="N54:N58" si="52">M54/0.25</f>
        <v>2.867999999999995</v>
      </c>
      <c r="O54" s="9"/>
      <c r="P54" s="9"/>
      <c r="Q54" s="2"/>
      <c r="R54" s="22">
        <v>37.493000000000002</v>
      </c>
      <c r="S54" s="21">
        <f t="shared" si="47"/>
        <v>0.40299999999999869</v>
      </c>
      <c r="T54" s="21">
        <f t="shared" si="48"/>
        <v>0.31400000000000006</v>
      </c>
      <c r="U54" s="21">
        <f t="shared" si="49"/>
        <v>43.793584379358528</v>
      </c>
      <c r="V54" s="21">
        <f t="shared" si="50"/>
        <v>56.206415620641479</v>
      </c>
      <c r="W54" s="22"/>
      <c r="X54" s="22"/>
      <c r="Y54" s="74"/>
      <c r="Z54" s="9"/>
    </row>
    <row r="55" spans="1:26" ht="15.5" customHeight="1">
      <c r="B55" s="2"/>
      <c r="C55" s="53">
        <v>2.54</v>
      </c>
      <c r="D55" s="54">
        <v>2.57</v>
      </c>
      <c r="E55" s="54">
        <v>2.85</v>
      </c>
      <c r="F55" s="62">
        <f t="shared" si="51"/>
        <v>2.6533333333333329</v>
      </c>
      <c r="G55" s="55"/>
      <c r="H55" s="13" t="s">
        <v>91</v>
      </c>
      <c r="I55" s="22" t="s">
        <v>307</v>
      </c>
      <c r="J55" s="22">
        <v>250</v>
      </c>
      <c r="K55" s="22">
        <v>37.048000000000002</v>
      </c>
      <c r="L55" s="22">
        <v>37.692999999999998</v>
      </c>
      <c r="M55" s="13">
        <f t="shared" si="22"/>
        <v>0.64499999999999602</v>
      </c>
      <c r="N55" s="17">
        <f t="shared" si="52"/>
        <v>2.5799999999999841</v>
      </c>
      <c r="O55" s="9"/>
      <c r="P55" s="9"/>
      <c r="Q55" s="2"/>
      <c r="R55" s="22">
        <v>37.317999999999998</v>
      </c>
      <c r="S55" s="21">
        <f t="shared" si="47"/>
        <v>0.375</v>
      </c>
      <c r="T55" s="21">
        <f t="shared" si="48"/>
        <v>0.26999999999999602</v>
      </c>
      <c r="U55" s="21">
        <f t="shared" si="49"/>
        <v>41.860465116278711</v>
      </c>
      <c r="V55" s="21">
        <f t="shared" si="50"/>
        <v>58.139534883721289</v>
      </c>
      <c r="W55" s="22"/>
      <c r="X55" s="22"/>
      <c r="Y55" s="74"/>
      <c r="Z55" s="9"/>
    </row>
    <row r="56" spans="1:26" ht="15.5" customHeight="1">
      <c r="B56" s="2"/>
      <c r="C56" s="53">
        <v>2.54</v>
      </c>
      <c r="D56" s="54">
        <v>2.57</v>
      </c>
      <c r="E56" s="54">
        <v>2.85</v>
      </c>
      <c r="F56" s="62">
        <f t="shared" si="51"/>
        <v>2.6533333333333329</v>
      </c>
      <c r="G56" s="55"/>
      <c r="H56" s="2" t="s">
        <v>3</v>
      </c>
      <c r="I56" s="2" t="s">
        <v>360</v>
      </c>
      <c r="J56" s="2">
        <v>250</v>
      </c>
      <c r="K56" s="2">
        <v>37.863</v>
      </c>
      <c r="L56" s="2">
        <v>38.36</v>
      </c>
      <c r="M56" s="2">
        <f t="shared" si="22"/>
        <v>0.49699999999999989</v>
      </c>
      <c r="N56" s="9">
        <f t="shared" si="52"/>
        <v>1.9879999999999995</v>
      </c>
      <c r="O56" s="9"/>
      <c r="P56" s="9"/>
      <c r="Q56" s="2"/>
      <c r="R56" s="22"/>
      <c r="S56" s="22"/>
      <c r="T56" s="22"/>
      <c r="U56" s="22"/>
      <c r="V56" s="63"/>
      <c r="W56" s="22"/>
      <c r="X56" s="22"/>
      <c r="Y56" s="74"/>
      <c r="Z56" s="9"/>
    </row>
    <row r="57" spans="1:26" ht="15.5" customHeight="1">
      <c r="B57" s="2"/>
      <c r="C57" s="53">
        <v>2.54</v>
      </c>
      <c r="D57" s="54">
        <v>2.57</v>
      </c>
      <c r="E57" s="54">
        <v>2.85</v>
      </c>
      <c r="F57" s="62">
        <f t="shared" si="51"/>
        <v>2.6533333333333329</v>
      </c>
      <c r="G57" s="55"/>
      <c r="H57" s="2" t="s">
        <v>1</v>
      </c>
      <c r="I57" s="2" t="s">
        <v>361</v>
      </c>
      <c r="J57" s="2">
        <v>250</v>
      </c>
      <c r="K57" s="2">
        <v>37.420999999999999</v>
      </c>
      <c r="L57" s="2">
        <v>37.786999999999999</v>
      </c>
      <c r="M57" s="2">
        <f t="shared" si="22"/>
        <v>0.36599999999999966</v>
      </c>
      <c r="N57" s="9">
        <f>M57/0.25</f>
        <v>1.4639999999999986</v>
      </c>
      <c r="O57" s="9"/>
      <c r="P57" s="9"/>
      <c r="Q57" s="2"/>
      <c r="R57" s="22"/>
      <c r="S57" s="22"/>
      <c r="T57" s="22"/>
      <c r="U57" s="22"/>
      <c r="V57" s="63"/>
      <c r="W57" s="22"/>
      <c r="X57" s="22"/>
      <c r="Y57" s="74"/>
      <c r="Z57" s="9"/>
    </row>
    <row r="58" spans="1:26" ht="15.5" customHeight="1" thickBot="1">
      <c r="A58" s="116"/>
      <c r="B58" s="3"/>
      <c r="C58" s="56">
        <v>2.54</v>
      </c>
      <c r="D58" s="57">
        <v>2.57</v>
      </c>
      <c r="E58" s="57">
        <v>2.85</v>
      </c>
      <c r="F58" s="81">
        <f t="shared" si="51"/>
        <v>2.6533333333333329</v>
      </c>
      <c r="G58" s="58"/>
      <c r="H58" s="3" t="s">
        <v>0</v>
      </c>
      <c r="I58" s="3" t="s">
        <v>362</v>
      </c>
      <c r="J58" s="3">
        <v>250</v>
      </c>
      <c r="K58" s="3">
        <v>38.482999999999997</v>
      </c>
      <c r="L58" s="3">
        <v>39.31</v>
      </c>
      <c r="M58" s="3">
        <f t="shared" si="22"/>
        <v>0.82700000000000529</v>
      </c>
      <c r="N58" s="10">
        <f t="shared" si="52"/>
        <v>3.3080000000000211</v>
      </c>
      <c r="O58" s="10"/>
      <c r="P58" s="10"/>
      <c r="Q58" s="3"/>
      <c r="R58" s="64"/>
      <c r="S58" s="64"/>
      <c r="T58" s="64"/>
      <c r="U58" s="64"/>
      <c r="V58" s="65"/>
      <c r="W58" s="64"/>
      <c r="X58" s="64"/>
      <c r="Y58" s="75"/>
      <c r="Z58" s="10"/>
    </row>
    <row r="59" spans="1:26" ht="15.5" customHeight="1">
      <c r="A59" s="112" t="s">
        <v>250</v>
      </c>
      <c r="B59" s="2" t="s">
        <v>231</v>
      </c>
      <c r="C59" s="11">
        <v>1.0900000000000001</v>
      </c>
      <c r="D59" s="2">
        <v>1.1599999999999999</v>
      </c>
      <c r="E59" s="2">
        <v>1.1599999999999999</v>
      </c>
      <c r="F59" s="9">
        <f>AVERAGEA(C59:E59)</f>
        <v>1.1366666666666667</v>
      </c>
      <c r="G59" s="30">
        <f>STDEVA(C59:E59)</f>
        <v>4.0414518843273711E-2</v>
      </c>
      <c r="H59" s="13" t="s">
        <v>87</v>
      </c>
      <c r="I59" s="22" t="s">
        <v>314</v>
      </c>
      <c r="J59" s="22">
        <v>2270</v>
      </c>
      <c r="K59" s="22">
        <v>37.936</v>
      </c>
      <c r="L59" s="22">
        <v>38.951999999999998</v>
      </c>
      <c r="M59" s="13">
        <f t="shared" si="22"/>
        <v>1.0159999999999982</v>
      </c>
      <c r="N59" s="17">
        <f>M59/2.27</f>
        <v>0.44757709251101241</v>
      </c>
      <c r="O59" s="9">
        <f>AVERAGEA(N59:N61,N62:N64)</f>
        <v>0.82973568281938392</v>
      </c>
      <c r="P59" s="9">
        <f>STDEVA(N59:N61,N62:N64)</f>
        <v>0.2484646717049476</v>
      </c>
      <c r="Q59" s="2"/>
      <c r="R59" s="22">
        <v>38.585999999999999</v>
      </c>
      <c r="S59" s="21">
        <f t="shared" ref="S59:S61" si="53">L59-R59</f>
        <v>0.36599999999999966</v>
      </c>
      <c r="T59" s="21">
        <f t="shared" ref="T59:T61" si="54">R59-K59</f>
        <v>0.64999999999999858</v>
      </c>
      <c r="U59" s="21">
        <f t="shared" ref="U59:U61" si="55">(T59/$M59)*100</f>
        <v>63.976377952755882</v>
      </c>
      <c r="V59" s="21">
        <f t="shared" ref="V59:V61" si="56">((L59-R59)/$M59)*100</f>
        <v>36.023622047244125</v>
      </c>
      <c r="W59" s="21">
        <f>AVERAGEA(U59:U61)</f>
        <v>74.346786845151897</v>
      </c>
      <c r="X59" s="21">
        <f>AVERAGEA(V59:V61)</f>
        <v>25.653213154848107</v>
      </c>
      <c r="Y59" s="74">
        <f>STDEVA(U59:U61)</f>
        <v>9.1910423801199634</v>
      </c>
      <c r="Z59" s="74">
        <f>STDEVA(V59:V61)</f>
        <v>9.1910423801198462</v>
      </c>
    </row>
    <row r="60" spans="1:26" ht="15.5" customHeight="1">
      <c r="B60" s="2"/>
      <c r="C60" s="53">
        <v>1.0900000000000001</v>
      </c>
      <c r="D60" s="54">
        <v>1.1599999999999999</v>
      </c>
      <c r="E60" s="54">
        <v>1.1599999999999999</v>
      </c>
      <c r="F60" s="62">
        <f t="shared" ref="F60:F64" si="57">AVERAGEA(C60:E60)</f>
        <v>1.1366666666666667</v>
      </c>
      <c r="G60" s="55"/>
      <c r="H60" s="13" t="s">
        <v>89</v>
      </c>
      <c r="I60" s="22" t="s">
        <v>315</v>
      </c>
      <c r="J60" s="22">
        <v>2270</v>
      </c>
      <c r="K60" s="22">
        <v>37.357999999999997</v>
      </c>
      <c r="L60" s="22">
        <v>40.118000000000002</v>
      </c>
      <c r="M60" s="13">
        <f t="shared" si="22"/>
        <v>2.7600000000000051</v>
      </c>
      <c r="N60" s="17">
        <f t="shared" ref="N60:N64" si="58">M60/2.27</f>
        <v>1.2158590308370067</v>
      </c>
      <c r="O60" s="9"/>
      <c r="P60" s="9"/>
      <c r="Q60" s="2"/>
      <c r="R60" s="22">
        <v>39.606999999999999</v>
      </c>
      <c r="S60" s="21">
        <f t="shared" si="53"/>
        <v>0.51100000000000279</v>
      </c>
      <c r="T60" s="21">
        <f t="shared" si="54"/>
        <v>2.2490000000000023</v>
      </c>
      <c r="U60" s="21">
        <f t="shared" si="55"/>
        <v>81.485507246376741</v>
      </c>
      <c r="V60" s="21">
        <f t="shared" si="56"/>
        <v>18.514492753623255</v>
      </c>
      <c r="W60" s="22"/>
      <c r="X60" s="22"/>
      <c r="Y60" s="74"/>
      <c r="Z60" s="9"/>
    </row>
    <row r="61" spans="1:26" ht="15.5" customHeight="1">
      <c r="B61" s="2"/>
      <c r="C61" s="53">
        <v>1.0900000000000001</v>
      </c>
      <c r="D61" s="54">
        <v>1.1599999999999999</v>
      </c>
      <c r="E61" s="54">
        <v>1.1599999999999999</v>
      </c>
      <c r="F61" s="62">
        <f t="shared" si="57"/>
        <v>1.1366666666666667</v>
      </c>
      <c r="G61" s="55"/>
      <c r="H61" s="13" t="s">
        <v>91</v>
      </c>
      <c r="I61" s="22" t="s">
        <v>316</v>
      </c>
      <c r="J61" s="22">
        <v>2270</v>
      </c>
      <c r="K61" s="22">
        <v>37.247</v>
      </c>
      <c r="L61" s="22">
        <v>39.253999999999998</v>
      </c>
      <c r="M61" s="13">
        <f t="shared" si="22"/>
        <v>2.0069999999999979</v>
      </c>
      <c r="N61" s="17">
        <f t="shared" si="58"/>
        <v>0.88414096916299467</v>
      </c>
      <c r="O61" s="9"/>
      <c r="P61" s="9"/>
      <c r="Q61" s="2"/>
      <c r="R61" s="22">
        <v>38.804000000000002</v>
      </c>
      <c r="S61" s="21">
        <f t="shared" si="53"/>
        <v>0.44999999999999574</v>
      </c>
      <c r="T61" s="21">
        <f t="shared" si="54"/>
        <v>1.5570000000000022</v>
      </c>
      <c r="U61" s="21">
        <f t="shared" si="55"/>
        <v>77.578475336323066</v>
      </c>
      <c r="V61" s="21">
        <f t="shared" si="56"/>
        <v>22.421524663676941</v>
      </c>
      <c r="W61" s="22"/>
      <c r="X61" s="22"/>
      <c r="Y61" s="74"/>
      <c r="Z61" s="9"/>
    </row>
    <row r="62" spans="1:26" ht="15.5" customHeight="1">
      <c r="B62" s="2"/>
      <c r="C62" s="53">
        <v>1.0900000000000001</v>
      </c>
      <c r="D62" s="54">
        <v>1.1599999999999999</v>
      </c>
      <c r="E62" s="54">
        <v>1.1599999999999999</v>
      </c>
      <c r="F62" s="62">
        <f t="shared" si="57"/>
        <v>1.1366666666666667</v>
      </c>
      <c r="G62" s="55"/>
      <c r="H62" s="2" t="s">
        <v>3</v>
      </c>
      <c r="I62" s="2" t="s">
        <v>364</v>
      </c>
      <c r="J62" s="2">
        <v>2270</v>
      </c>
      <c r="K62" s="2">
        <v>38.253999999999998</v>
      </c>
      <c r="L62" s="2">
        <v>39.968000000000004</v>
      </c>
      <c r="M62" s="2">
        <f t="shared" si="22"/>
        <v>1.7140000000000057</v>
      </c>
      <c r="N62" s="9">
        <f t="shared" si="58"/>
        <v>0.75506607929515668</v>
      </c>
      <c r="O62" s="9"/>
      <c r="P62" s="9"/>
      <c r="Q62" s="2"/>
      <c r="R62" s="22"/>
      <c r="S62" s="22"/>
      <c r="T62" s="22"/>
      <c r="U62" s="22"/>
      <c r="V62" s="63"/>
      <c r="W62" s="22"/>
      <c r="X62" s="22"/>
      <c r="Y62" s="74"/>
      <c r="Z62" s="9"/>
    </row>
    <row r="63" spans="1:26" ht="15.5" customHeight="1">
      <c r="B63" s="2"/>
      <c r="C63" s="53">
        <v>1.0900000000000001</v>
      </c>
      <c r="D63" s="54">
        <v>1.1599999999999999</v>
      </c>
      <c r="E63" s="54">
        <v>1.1599999999999999</v>
      </c>
      <c r="F63" s="62">
        <f t="shared" si="57"/>
        <v>1.1366666666666667</v>
      </c>
      <c r="G63" s="55"/>
      <c r="H63" s="2" t="s">
        <v>1</v>
      </c>
      <c r="I63" s="2" t="s">
        <v>365</v>
      </c>
      <c r="J63" s="2">
        <v>2270</v>
      </c>
      <c r="K63" s="2">
        <v>37.878</v>
      </c>
      <c r="L63" s="2">
        <v>39.667999999999999</v>
      </c>
      <c r="M63" s="2">
        <f t="shared" si="22"/>
        <v>1.7899999999999991</v>
      </c>
      <c r="N63" s="9">
        <f t="shared" si="58"/>
        <v>0.78854625550660751</v>
      </c>
      <c r="O63" s="9"/>
      <c r="P63" s="9"/>
      <c r="Q63" s="2"/>
      <c r="R63" s="22"/>
      <c r="S63" s="22"/>
      <c r="T63" s="22"/>
      <c r="U63" s="22"/>
      <c r="V63" s="63"/>
      <c r="W63" s="22"/>
      <c r="X63" s="22"/>
      <c r="Y63" s="74"/>
      <c r="Z63" s="9"/>
    </row>
    <row r="64" spans="1:26" ht="15.5" customHeight="1" thickBot="1">
      <c r="A64" s="116"/>
      <c r="B64" s="3"/>
      <c r="C64" s="56">
        <v>1.0900000000000001</v>
      </c>
      <c r="D64" s="57">
        <v>1.1599999999999999</v>
      </c>
      <c r="E64" s="57">
        <v>1.1599999999999999</v>
      </c>
      <c r="F64" s="81">
        <f t="shared" si="57"/>
        <v>1.1366666666666667</v>
      </c>
      <c r="G64" s="58"/>
      <c r="H64" s="3" t="s">
        <v>0</v>
      </c>
      <c r="I64" s="3" t="s">
        <v>366</v>
      </c>
      <c r="J64" s="3">
        <v>2270</v>
      </c>
      <c r="K64" s="3">
        <v>37.372</v>
      </c>
      <c r="L64" s="3">
        <v>39.386000000000003</v>
      </c>
      <c r="M64" s="3">
        <f t="shared" si="22"/>
        <v>2.0140000000000029</v>
      </c>
      <c r="N64" s="10">
        <f t="shared" si="58"/>
        <v>0.88722466960352553</v>
      </c>
      <c r="O64" s="10"/>
      <c r="P64" s="10"/>
      <c r="Q64" s="3"/>
      <c r="R64" s="64"/>
      <c r="S64" s="64"/>
      <c r="T64" s="64"/>
      <c r="U64" s="64"/>
      <c r="V64" s="65"/>
      <c r="W64" s="64"/>
      <c r="X64" s="64"/>
      <c r="Y64" s="75"/>
      <c r="Z64" s="10"/>
    </row>
    <row r="65" spans="1:26" ht="15.5" customHeight="1">
      <c r="A65" s="112" t="s">
        <v>251</v>
      </c>
      <c r="B65" s="2" t="s">
        <v>232</v>
      </c>
      <c r="C65" s="11">
        <v>9.7799999999999994</v>
      </c>
      <c r="D65" s="2">
        <v>10.5</v>
      </c>
      <c r="E65" s="2">
        <v>10.1</v>
      </c>
      <c r="F65" s="9">
        <f>AVERAGEA(C65:E65)</f>
        <v>10.126666666666667</v>
      </c>
      <c r="G65" s="30">
        <f>STDEVA(C65:E65)</f>
        <v>0.36073998022583187</v>
      </c>
      <c r="H65" s="13" t="s">
        <v>87</v>
      </c>
      <c r="I65" s="22" t="s">
        <v>311</v>
      </c>
      <c r="J65" s="22">
        <v>65</v>
      </c>
      <c r="K65" s="22">
        <v>37.720999999999997</v>
      </c>
      <c r="L65" s="22">
        <v>38.648000000000003</v>
      </c>
      <c r="M65" s="13">
        <f t="shared" si="22"/>
        <v>0.92700000000000671</v>
      </c>
      <c r="N65" s="17">
        <f>M65/0.065</f>
        <v>14.261538461538564</v>
      </c>
      <c r="O65" s="9">
        <f>AVERAGEA(N65:N67)</f>
        <v>12.90256410256413</v>
      </c>
      <c r="P65" s="9">
        <f>STDEVA(N65:N70)</f>
        <v>1.0843553061521278</v>
      </c>
      <c r="Q65" s="2"/>
      <c r="R65" s="22">
        <v>38.314999999999998</v>
      </c>
      <c r="S65" s="21">
        <f t="shared" ref="S65:S67" si="59">L65-R65</f>
        <v>0.33300000000000551</v>
      </c>
      <c r="T65" s="21">
        <f t="shared" ref="T65:T67" si="60">R65-K65</f>
        <v>0.59400000000000119</v>
      </c>
      <c r="U65" s="21">
        <f t="shared" ref="U65:U67" si="61">(T65/$M65)*100</f>
        <v>64.077669902912277</v>
      </c>
      <c r="V65" s="21">
        <f t="shared" ref="V65:V67" si="62">((L65-R65)/$M65)*100</f>
        <v>35.922330097087709</v>
      </c>
      <c r="W65" s="21">
        <f>AVERAGEA(U65:U67)</f>
        <v>66.755604112130456</v>
      </c>
      <c r="X65" s="21">
        <f>AVERAGEA(V65:V67)</f>
        <v>33.244395887869537</v>
      </c>
      <c r="Y65" s="74">
        <f>STDEVA(U65:U67)</f>
        <v>2.4398550445753813</v>
      </c>
      <c r="Z65" s="74">
        <f>STDEVA(V65:V67)</f>
        <v>2.4398550445753768</v>
      </c>
    </row>
    <row r="66" spans="1:26" ht="15.5" customHeight="1">
      <c r="B66" s="2"/>
      <c r="C66" s="53">
        <v>9.7799999999999994</v>
      </c>
      <c r="D66" s="54">
        <v>10.5</v>
      </c>
      <c r="E66" s="54">
        <v>10.1</v>
      </c>
      <c r="F66" s="62">
        <f t="shared" ref="F66:F70" si="63">AVERAGEA(C66:E66)</f>
        <v>10.126666666666667</v>
      </c>
      <c r="G66" s="55"/>
      <c r="H66" s="13" t="s">
        <v>89</v>
      </c>
      <c r="I66" s="22" t="s">
        <v>312</v>
      </c>
      <c r="J66" s="22">
        <v>65</v>
      </c>
      <c r="K66" s="22">
        <v>37.645000000000003</v>
      </c>
      <c r="L66" s="22">
        <v>38.438000000000002</v>
      </c>
      <c r="M66" s="13">
        <f t="shared" si="22"/>
        <v>0.79299999999999926</v>
      </c>
      <c r="N66" s="17">
        <f t="shared" ref="N66:N70" si="64">M66/0.065</f>
        <v>12.199999999999989</v>
      </c>
      <c r="O66" s="9"/>
      <c r="P66" s="9"/>
      <c r="Q66" s="2"/>
      <c r="R66" s="22">
        <v>38.191000000000003</v>
      </c>
      <c r="S66" s="21">
        <f t="shared" si="59"/>
        <v>0.24699999999999989</v>
      </c>
      <c r="T66" s="21">
        <f t="shared" si="60"/>
        <v>0.54599999999999937</v>
      </c>
      <c r="U66" s="21">
        <f t="shared" si="61"/>
        <v>68.852459016393425</v>
      </c>
      <c r="V66" s="21">
        <f t="shared" si="62"/>
        <v>31.147540983606568</v>
      </c>
      <c r="W66" s="22"/>
      <c r="X66" s="22"/>
      <c r="Y66" s="74"/>
      <c r="Z66" s="9"/>
    </row>
    <row r="67" spans="1:26" ht="15.5" customHeight="1">
      <c r="B67" s="2"/>
      <c r="C67" s="53">
        <v>9.7799999999999994</v>
      </c>
      <c r="D67" s="54">
        <v>10.5</v>
      </c>
      <c r="E67" s="54">
        <v>10.1</v>
      </c>
      <c r="F67" s="62">
        <f t="shared" si="63"/>
        <v>10.126666666666667</v>
      </c>
      <c r="G67" s="55"/>
      <c r="H67" s="13" t="s">
        <v>91</v>
      </c>
      <c r="I67" s="22" t="s">
        <v>313</v>
      </c>
      <c r="J67" s="22">
        <v>65</v>
      </c>
      <c r="K67" s="22">
        <v>36.134999999999998</v>
      </c>
      <c r="L67" s="22">
        <v>36.930999999999997</v>
      </c>
      <c r="M67" s="13">
        <f t="shared" si="22"/>
        <v>0.79599999999999937</v>
      </c>
      <c r="N67" s="17">
        <f t="shared" si="64"/>
        <v>12.246153846153836</v>
      </c>
      <c r="O67" s="9"/>
      <c r="P67" s="9"/>
      <c r="Q67" s="2"/>
      <c r="R67" s="22">
        <v>36.670999999999999</v>
      </c>
      <c r="S67" s="21">
        <f t="shared" si="59"/>
        <v>0.25999999999999801</v>
      </c>
      <c r="T67" s="21">
        <f t="shared" si="60"/>
        <v>0.53600000000000136</v>
      </c>
      <c r="U67" s="21">
        <f t="shared" si="61"/>
        <v>67.336683417085652</v>
      </c>
      <c r="V67" s="21">
        <f t="shared" si="62"/>
        <v>32.663316582914348</v>
      </c>
      <c r="W67" s="22"/>
      <c r="X67" s="22"/>
      <c r="Y67" s="74"/>
      <c r="Z67" s="9"/>
    </row>
    <row r="68" spans="1:26" ht="15.5" customHeight="1">
      <c r="B68" s="2"/>
      <c r="C68" s="53">
        <v>9.7799999999999994</v>
      </c>
      <c r="D68" s="54">
        <v>10.5</v>
      </c>
      <c r="E68" s="54">
        <v>10.1</v>
      </c>
      <c r="F68" s="62">
        <f t="shared" si="63"/>
        <v>10.126666666666667</v>
      </c>
      <c r="G68" s="55"/>
      <c r="H68" s="2" t="s">
        <v>3</v>
      </c>
      <c r="I68" s="2" t="s">
        <v>367</v>
      </c>
      <c r="J68" s="2">
        <v>65</v>
      </c>
      <c r="K68" s="2">
        <v>37.381</v>
      </c>
      <c r="L68" s="2">
        <v>38.302999999999997</v>
      </c>
      <c r="M68" s="2">
        <f t="shared" si="22"/>
        <v>0.92199999999999704</v>
      </c>
      <c r="N68" s="9">
        <f t="shared" si="64"/>
        <v>14.184615384615338</v>
      </c>
      <c r="O68" s="9"/>
      <c r="P68" s="9"/>
      <c r="Q68" s="2"/>
      <c r="R68" s="26"/>
      <c r="S68" s="22"/>
      <c r="T68" s="22"/>
      <c r="U68" s="22"/>
      <c r="V68" s="63"/>
      <c r="W68" s="22"/>
      <c r="X68" s="22"/>
      <c r="Y68" s="74"/>
      <c r="Z68" s="9"/>
    </row>
    <row r="69" spans="1:26" ht="15.5" customHeight="1">
      <c r="B69" s="2"/>
      <c r="C69" s="53">
        <v>9.7799999999999994</v>
      </c>
      <c r="D69" s="54">
        <v>10.5</v>
      </c>
      <c r="E69" s="54">
        <v>10.1</v>
      </c>
      <c r="F69" s="62">
        <f t="shared" si="63"/>
        <v>10.126666666666667</v>
      </c>
      <c r="G69" s="55"/>
      <c r="H69" s="2" t="s">
        <v>1</v>
      </c>
      <c r="I69" s="2" t="s">
        <v>368</v>
      </c>
      <c r="J69" s="2">
        <v>65</v>
      </c>
      <c r="K69" s="2">
        <v>37.435000000000002</v>
      </c>
      <c r="L69" s="2">
        <v>38.393999999999998</v>
      </c>
      <c r="M69" s="2">
        <f t="shared" si="22"/>
        <v>0.95899999999999608</v>
      </c>
      <c r="N69" s="9">
        <f t="shared" si="64"/>
        <v>14.753846153846093</v>
      </c>
      <c r="O69" s="9"/>
      <c r="P69" s="9"/>
      <c r="Q69" s="2"/>
      <c r="R69" s="26"/>
      <c r="S69" s="22"/>
      <c r="T69" s="22"/>
      <c r="U69" s="22"/>
      <c r="V69" s="63"/>
      <c r="W69" s="22"/>
      <c r="X69" s="22"/>
      <c r="Y69" s="74"/>
      <c r="Z69" s="9"/>
    </row>
    <row r="70" spans="1:26" ht="15.5" customHeight="1" thickBot="1">
      <c r="A70" s="116"/>
      <c r="B70" s="3"/>
      <c r="C70" s="56">
        <v>9.7799999999999994</v>
      </c>
      <c r="D70" s="57">
        <v>10.5</v>
      </c>
      <c r="E70" s="57">
        <v>10.1</v>
      </c>
      <c r="F70" s="81">
        <f t="shared" si="63"/>
        <v>10.126666666666667</v>
      </c>
      <c r="G70" s="58"/>
      <c r="H70" s="3" t="s">
        <v>0</v>
      </c>
      <c r="I70" s="3" t="s">
        <v>369</v>
      </c>
      <c r="J70" s="3">
        <v>65</v>
      </c>
      <c r="K70" s="3">
        <v>38.283000000000001</v>
      </c>
      <c r="L70" s="3">
        <v>39.164000000000001</v>
      </c>
      <c r="M70" s="3">
        <f t="shared" si="22"/>
        <v>0.88100000000000023</v>
      </c>
      <c r="N70" s="10">
        <f t="shared" si="64"/>
        <v>13.553846153846157</v>
      </c>
      <c r="O70" s="10"/>
      <c r="P70" s="10"/>
      <c r="Q70" s="3"/>
      <c r="R70" s="64"/>
      <c r="S70" s="64"/>
      <c r="T70" s="64"/>
      <c r="U70" s="64"/>
      <c r="V70" s="65"/>
      <c r="W70" s="64"/>
      <c r="X70" s="64"/>
      <c r="Y70" s="75"/>
      <c r="Z70" s="10"/>
    </row>
    <row r="71" spans="1:26" ht="15.5" customHeight="1">
      <c r="A71" s="112" t="s">
        <v>251</v>
      </c>
      <c r="B71" s="2" t="s">
        <v>233</v>
      </c>
      <c r="C71" s="11">
        <v>13.09</v>
      </c>
      <c r="D71" s="2">
        <v>13.2</v>
      </c>
      <c r="E71" s="2">
        <v>13.4</v>
      </c>
      <c r="F71" s="9">
        <f>AVERAGEA(C71:E71)</f>
        <v>13.229999999999999</v>
      </c>
      <c r="G71" s="30">
        <f>STDEVA(C71:E71)</f>
        <v>0.15716233645501743</v>
      </c>
      <c r="H71" s="13" t="s">
        <v>87</v>
      </c>
      <c r="I71" s="22" t="s">
        <v>317</v>
      </c>
      <c r="J71" s="22">
        <v>135</v>
      </c>
      <c r="K71" s="22">
        <v>37.372999999999998</v>
      </c>
      <c r="L71" s="22">
        <v>40.067</v>
      </c>
      <c r="M71" s="13">
        <f t="shared" si="22"/>
        <v>2.6940000000000026</v>
      </c>
      <c r="N71" s="17">
        <f>M71/0.135</f>
        <v>19.955555555555573</v>
      </c>
      <c r="O71" s="9">
        <f>AVERAGEA(N71:N73,N74:N76)</f>
        <v>18.849382716049384</v>
      </c>
      <c r="P71" s="9">
        <f>STDEVA(N71:N73,N74:N76)</f>
        <v>1.0095384142196473</v>
      </c>
      <c r="Q71" s="2"/>
      <c r="R71" s="22">
        <v>39.375999999999998</v>
      </c>
      <c r="S71" s="21">
        <f t="shared" ref="S71:S73" si="65">L71-R71</f>
        <v>0.6910000000000025</v>
      </c>
      <c r="T71" s="21">
        <f t="shared" ref="T71:T73" si="66">R71-K71</f>
        <v>2.0030000000000001</v>
      </c>
      <c r="U71" s="21">
        <f t="shared" ref="U71:U73" si="67">(T71/$M71)*100</f>
        <v>74.350408314773503</v>
      </c>
      <c r="V71" s="21">
        <f t="shared" ref="V71:V73" si="68">((L71-R71)/$M71)*100</f>
        <v>25.649591685226497</v>
      </c>
      <c r="W71" s="21">
        <f>AVERAGEA(U71:U73)</f>
        <v>81.04092316498749</v>
      </c>
      <c r="X71" s="21">
        <f>AVERAGEA(V71:V73)</f>
        <v>18.959076835012517</v>
      </c>
      <c r="Y71" s="74">
        <f>STDEVA(U71:U73)</f>
        <v>5.8131047560062292</v>
      </c>
      <c r="Z71" s="74">
        <f>STDEVA(V71:V73)</f>
        <v>5.8131047560062337</v>
      </c>
    </row>
    <row r="72" spans="1:26" ht="15.5" customHeight="1">
      <c r="B72" s="2"/>
      <c r="C72" s="53">
        <v>13.09</v>
      </c>
      <c r="D72" s="54">
        <v>13.2</v>
      </c>
      <c r="E72" s="54">
        <v>13.4</v>
      </c>
      <c r="F72" s="62">
        <f t="shared" ref="F72:F76" si="69">AVERAGEA(C72:E72)</f>
        <v>13.229999999999999</v>
      </c>
      <c r="G72" s="55"/>
      <c r="H72" s="13" t="s">
        <v>89</v>
      </c>
      <c r="I72" s="22" t="s">
        <v>318</v>
      </c>
      <c r="J72" s="22">
        <v>135</v>
      </c>
      <c r="K72" s="22">
        <v>36.46</v>
      </c>
      <c r="L72" s="22">
        <v>40.856000000000002</v>
      </c>
      <c r="M72" s="13">
        <f t="shared" si="22"/>
        <v>4.3960000000000008</v>
      </c>
      <c r="N72" s="39"/>
      <c r="O72" s="9"/>
      <c r="P72" s="9"/>
      <c r="Q72" s="2"/>
      <c r="R72" s="22">
        <v>40.149000000000001</v>
      </c>
      <c r="S72" s="21">
        <f t="shared" si="65"/>
        <v>0.70700000000000074</v>
      </c>
      <c r="T72" s="21">
        <f t="shared" si="66"/>
        <v>3.6890000000000001</v>
      </c>
      <c r="U72" s="21">
        <f t="shared" si="67"/>
        <v>83.917197452229289</v>
      </c>
      <c r="V72" s="21">
        <f t="shared" si="68"/>
        <v>16.082802547770715</v>
      </c>
      <c r="W72" s="22"/>
      <c r="X72" s="22"/>
      <c r="Y72" s="74"/>
      <c r="Z72" s="9"/>
    </row>
    <row r="73" spans="1:26" ht="15.5" customHeight="1">
      <c r="B73" s="2"/>
      <c r="C73" s="53">
        <v>13.09</v>
      </c>
      <c r="D73" s="54">
        <v>13.2</v>
      </c>
      <c r="E73" s="54">
        <v>13.4</v>
      </c>
      <c r="F73" s="62">
        <f t="shared" si="69"/>
        <v>13.229999999999999</v>
      </c>
      <c r="G73" s="55"/>
      <c r="H73" s="13" t="s">
        <v>91</v>
      </c>
      <c r="I73" s="22" t="s">
        <v>319</v>
      </c>
      <c r="J73" s="22">
        <v>135</v>
      </c>
      <c r="K73" s="22">
        <v>37.451000000000001</v>
      </c>
      <c r="L73" s="22">
        <v>40.627000000000002</v>
      </c>
      <c r="M73" s="13">
        <f>L73-K73</f>
        <v>3.1760000000000019</v>
      </c>
      <c r="N73" s="39"/>
      <c r="O73" s="9"/>
      <c r="P73" s="9"/>
      <c r="Q73" s="2"/>
      <c r="R73" s="22">
        <v>40.146000000000001</v>
      </c>
      <c r="S73" s="21">
        <f t="shared" si="65"/>
        <v>0.48100000000000165</v>
      </c>
      <c r="T73" s="21">
        <f t="shared" si="66"/>
        <v>2.6950000000000003</v>
      </c>
      <c r="U73" s="21">
        <f t="shared" si="67"/>
        <v>84.855163727959663</v>
      </c>
      <c r="V73" s="21">
        <f t="shared" si="68"/>
        <v>15.144836272040346</v>
      </c>
      <c r="W73" s="22"/>
      <c r="X73" s="22"/>
      <c r="Y73" s="74"/>
      <c r="Z73" s="9"/>
    </row>
    <row r="74" spans="1:26" ht="15.5" customHeight="1">
      <c r="B74" s="2"/>
      <c r="C74" s="53">
        <v>13.09</v>
      </c>
      <c r="D74" s="54">
        <v>13.2</v>
      </c>
      <c r="E74" s="54">
        <v>13.4</v>
      </c>
      <c r="F74" s="62">
        <f t="shared" si="69"/>
        <v>13.229999999999999</v>
      </c>
      <c r="G74" s="55"/>
      <c r="H74" s="2" t="s">
        <v>3</v>
      </c>
      <c r="I74" s="2" t="s">
        <v>371</v>
      </c>
      <c r="J74" s="2">
        <v>135</v>
      </c>
      <c r="K74" s="2">
        <v>37.877000000000002</v>
      </c>
      <c r="L74" s="2">
        <v>41.384</v>
      </c>
      <c r="M74" s="2">
        <f>L74-K74</f>
        <v>3.5069999999999979</v>
      </c>
      <c r="N74" s="45"/>
      <c r="O74" s="9"/>
      <c r="P74" s="9"/>
      <c r="Q74" s="2"/>
      <c r="R74" s="22"/>
      <c r="S74" s="22"/>
      <c r="T74" s="22"/>
      <c r="U74" s="22"/>
      <c r="V74" s="63"/>
      <c r="W74" s="22"/>
      <c r="X74" s="22"/>
      <c r="Y74" s="74"/>
      <c r="Z74" s="9"/>
    </row>
    <row r="75" spans="1:26" ht="15.5" customHeight="1">
      <c r="B75" s="2"/>
      <c r="C75" s="53">
        <v>13.09</v>
      </c>
      <c r="D75" s="54">
        <v>13.2</v>
      </c>
      <c r="E75" s="54">
        <v>13.4</v>
      </c>
      <c r="F75" s="62">
        <f t="shared" si="69"/>
        <v>13.229999999999999</v>
      </c>
      <c r="G75" s="55"/>
      <c r="H75" s="2" t="s">
        <v>1</v>
      </c>
      <c r="I75" s="2" t="s">
        <v>372</v>
      </c>
      <c r="J75" s="2">
        <v>135</v>
      </c>
      <c r="K75" s="2">
        <v>37.052999999999997</v>
      </c>
      <c r="L75" s="2">
        <v>39.479999999999997</v>
      </c>
      <c r="M75" s="2">
        <f t="shared" si="22"/>
        <v>2.4269999999999996</v>
      </c>
      <c r="N75" s="9">
        <f t="shared" ref="N75" si="70">M75/0.135</f>
        <v>17.977777777777774</v>
      </c>
      <c r="O75" s="9"/>
      <c r="P75" s="9"/>
      <c r="Q75" s="2"/>
      <c r="R75" s="22"/>
      <c r="S75" s="22"/>
      <c r="T75" s="22"/>
      <c r="U75" s="22"/>
      <c r="V75" s="63"/>
      <c r="W75" s="22"/>
      <c r="X75" s="22"/>
      <c r="Y75" s="74"/>
      <c r="Z75" s="9"/>
    </row>
    <row r="76" spans="1:26" ht="15.5" customHeight="1" thickBot="1">
      <c r="A76" s="116"/>
      <c r="B76" s="3"/>
      <c r="C76" s="56">
        <v>13.09</v>
      </c>
      <c r="D76" s="57">
        <v>13.2</v>
      </c>
      <c r="E76" s="57">
        <v>13.4</v>
      </c>
      <c r="F76" s="81">
        <f t="shared" si="69"/>
        <v>13.229999999999999</v>
      </c>
      <c r="G76" s="58"/>
      <c r="H76" s="3" t="s">
        <v>0</v>
      </c>
      <c r="I76" s="3" t="s">
        <v>373</v>
      </c>
      <c r="J76" s="3">
        <v>135</v>
      </c>
      <c r="K76" s="3">
        <v>37.344999999999999</v>
      </c>
      <c r="L76" s="3">
        <v>39.857999999999997</v>
      </c>
      <c r="M76" s="3">
        <f t="shared" si="22"/>
        <v>2.5129999999999981</v>
      </c>
      <c r="N76" s="10">
        <f>M76/0.135</f>
        <v>18.6148148148148</v>
      </c>
      <c r="O76" s="10"/>
      <c r="P76" s="10"/>
      <c r="Q76" s="3"/>
      <c r="R76" s="64"/>
      <c r="S76" s="64"/>
      <c r="T76" s="64"/>
      <c r="U76" s="64"/>
      <c r="V76" s="65"/>
      <c r="W76" s="64"/>
      <c r="X76" s="64"/>
      <c r="Y76" s="75"/>
      <c r="Z76" s="10"/>
    </row>
    <row r="77" spans="1:26" ht="15.5" customHeight="1">
      <c r="A77" s="112" t="s">
        <v>252</v>
      </c>
      <c r="B77" s="2" t="s">
        <v>234</v>
      </c>
      <c r="C77" s="11">
        <v>1.42</v>
      </c>
      <c r="D77" s="2">
        <v>1.27</v>
      </c>
      <c r="E77" s="2">
        <v>1.2</v>
      </c>
      <c r="F77" s="9">
        <f>AVERAGEA(C77:E77)</f>
        <v>1.2966666666666666</v>
      </c>
      <c r="G77" s="30">
        <f>STDEVA(C77:E77)</f>
        <v>0.11239810200058241</v>
      </c>
      <c r="H77" s="13" t="s">
        <v>87</v>
      </c>
      <c r="I77" s="22" t="s">
        <v>320</v>
      </c>
      <c r="J77" s="22">
        <v>635</v>
      </c>
      <c r="K77" s="22">
        <v>38.25</v>
      </c>
      <c r="L77" s="22">
        <v>39.106000000000002</v>
      </c>
      <c r="M77" s="13">
        <f t="shared" si="22"/>
        <v>0.85600000000000165</v>
      </c>
      <c r="N77" s="17">
        <f>M77/0.635</f>
        <v>1.3480314960629947</v>
      </c>
      <c r="O77" s="9">
        <f>AVERAGEA(N77:N82)</f>
        <v>1.4078740157480307</v>
      </c>
      <c r="P77" s="9">
        <f>STDEVA(N77:N82)</f>
        <v>0.17963251525178134</v>
      </c>
      <c r="Q77" s="2"/>
      <c r="R77" s="22">
        <v>38.648000000000003</v>
      </c>
      <c r="S77" s="21">
        <f>L77-R77</f>
        <v>0.45799999999999841</v>
      </c>
      <c r="T77" s="21">
        <f t="shared" ref="T77:T79" si="71">R77-K77</f>
        <v>0.39800000000000324</v>
      </c>
      <c r="U77" s="21">
        <f t="shared" ref="U77:U79" si="72">(T77/$M77)*100</f>
        <v>46.495327102804026</v>
      </c>
      <c r="V77" s="21">
        <f t="shared" ref="V77:V79" si="73">((L77-R77)/$M77)*100</f>
        <v>53.504672897195974</v>
      </c>
      <c r="W77" s="21">
        <f>AVERAGEA(U77:U79)</f>
        <v>45.74350838349509</v>
      </c>
      <c r="X77" s="21">
        <f>AVERAGEA(V77:V79)</f>
        <v>54.25649161650491</v>
      </c>
      <c r="Y77" s="74">
        <f>STDEVA(U77:U79)</f>
        <v>0.94836397974218256</v>
      </c>
      <c r="Z77" s="74">
        <f>STDEVA(V77:V79)</f>
        <v>0.94836397974218256</v>
      </c>
    </row>
    <row r="78" spans="1:26" ht="15.5" customHeight="1">
      <c r="B78" s="2"/>
      <c r="C78" s="53">
        <v>1.42</v>
      </c>
      <c r="D78" s="54">
        <v>1.27</v>
      </c>
      <c r="E78" s="54">
        <v>1.2</v>
      </c>
      <c r="F78" s="62">
        <f t="shared" ref="F78:F82" si="74">AVERAGEA(C78:E78)</f>
        <v>1.2966666666666666</v>
      </c>
      <c r="G78" s="55"/>
      <c r="H78" s="13" t="s">
        <v>89</v>
      </c>
      <c r="I78" s="22" t="s">
        <v>321</v>
      </c>
      <c r="J78" s="22">
        <v>635</v>
      </c>
      <c r="K78" s="22">
        <v>37.896000000000001</v>
      </c>
      <c r="L78" s="22">
        <v>38.771000000000001</v>
      </c>
      <c r="M78" s="13">
        <f t="shared" si="22"/>
        <v>0.875</v>
      </c>
      <c r="N78" s="17">
        <f t="shared" ref="N78:N88" si="75">M78/0.635</f>
        <v>1.3779527559055118</v>
      </c>
      <c r="O78" s="9"/>
      <c r="P78" s="9"/>
      <c r="Q78" s="2"/>
      <c r="R78" s="22">
        <v>38.298999999999999</v>
      </c>
      <c r="S78" s="21">
        <f t="shared" ref="S78:S79" si="76">L78-R78</f>
        <v>0.47200000000000131</v>
      </c>
      <c r="T78" s="21">
        <f t="shared" si="71"/>
        <v>0.40299999999999869</v>
      </c>
      <c r="U78" s="21">
        <f t="shared" si="72"/>
        <v>46.057142857142708</v>
      </c>
      <c r="V78" s="21">
        <f t="shared" si="73"/>
        <v>53.942857142857292</v>
      </c>
      <c r="W78" s="22"/>
      <c r="X78" s="22"/>
      <c r="Y78" s="74"/>
      <c r="Z78" s="9"/>
    </row>
    <row r="79" spans="1:26" ht="15.5" customHeight="1">
      <c r="B79" s="2"/>
      <c r="C79" s="53">
        <v>1.42</v>
      </c>
      <c r="D79" s="54">
        <v>1.27</v>
      </c>
      <c r="E79" s="54">
        <v>1.2</v>
      </c>
      <c r="F79" s="62">
        <f t="shared" si="74"/>
        <v>1.2966666666666666</v>
      </c>
      <c r="G79" s="55"/>
      <c r="H79" s="13" t="s">
        <v>91</v>
      </c>
      <c r="I79" s="22" t="s">
        <v>322</v>
      </c>
      <c r="J79" s="22">
        <v>635</v>
      </c>
      <c r="K79" s="22">
        <v>38.389000000000003</v>
      </c>
      <c r="L79" s="22">
        <v>39.15</v>
      </c>
      <c r="M79" s="13">
        <f t="shared" si="22"/>
        <v>0.76099999999999568</v>
      </c>
      <c r="N79" s="17">
        <f t="shared" si="75"/>
        <v>1.198425196850387</v>
      </c>
      <c r="O79" s="9"/>
      <c r="P79" s="9"/>
      <c r="Q79" s="2"/>
      <c r="R79" s="22">
        <v>38.728999999999999</v>
      </c>
      <c r="S79" s="21">
        <f t="shared" si="76"/>
        <v>0.42099999999999937</v>
      </c>
      <c r="T79" s="21">
        <f t="shared" si="71"/>
        <v>0.33999999999999631</v>
      </c>
      <c r="U79" s="21">
        <f t="shared" si="72"/>
        <v>44.678055190538537</v>
      </c>
      <c r="V79" s="21">
        <f t="shared" si="73"/>
        <v>55.321944809461463</v>
      </c>
      <c r="W79" s="22"/>
      <c r="X79" s="22"/>
      <c r="Y79" s="74"/>
      <c r="Z79" s="9"/>
    </row>
    <row r="80" spans="1:26" ht="15.5" customHeight="1">
      <c r="B80" s="2"/>
      <c r="C80" s="53">
        <v>1.42</v>
      </c>
      <c r="D80" s="54">
        <v>1.27</v>
      </c>
      <c r="E80" s="54">
        <v>1.2</v>
      </c>
      <c r="F80" s="62">
        <f t="shared" si="74"/>
        <v>1.2966666666666666</v>
      </c>
      <c r="G80" s="55"/>
      <c r="H80" s="2" t="s">
        <v>3</v>
      </c>
      <c r="I80" s="2" t="s">
        <v>54</v>
      </c>
      <c r="J80" s="2">
        <v>635</v>
      </c>
      <c r="K80" s="2">
        <v>38.174999999999997</v>
      </c>
      <c r="L80" s="2">
        <v>39.113999999999997</v>
      </c>
      <c r="M80" s="2">
        <f t="shared" si="22"/>
        <v>0.93900000000000006</v>
      </c>
      <c r="N80" s="9">
        <f t="shared" si="75"/>
        <v>1.478740157480315</v>
      </c>
      <c r="O80" s="9"/>
      <c r="P80" s="9"/>
      <c r="Q80" s="2"/>
      <c r="R80" s="22"/>
      <c r="S80" s="22"/>
      <c r="T80" s="22"/>
      <c r="U80" s="22"/>
      <c r="V80" s="63"/>
      <c r="W80" s="22"/>
      <c r="X80" s="22"/>
      <c r="Y80" s="74"/>
      <c r="Z80" s="9"/>
    </row>
    <row r="81" spans="1:26" ht="15.5" customHeight="1">
      <c r="B81" s="2"/>
      <c r="C81" s="53">
        <v>1.42</v>
      </c>
      <c r="D81" s="54">
        <v>1.27</v>
      </c>
      <c r="E81" s="54">
        <v>1.2</v>
      </c>
      <c r="F81" s="62">
        <f t="shared" si="74"/>
        <v>1.2966666666666666</v>
      </c>
      <c r="G81" s="55"/>
      <c r="H81" s="2" t="s">
        <v>1</v>
      </c>
      <c r="I81" s="2" t="s">
        <v>374</v>
      </c>
      <c r="J81" s="2">
        <v>635</v>
      </c>
      <c r="K81" s="2">
        <v>37.286999999999999</v>
      </c>
      <c r="L81" s="2">
        <v>38.125</v>
      </c>
      <c r="M81" s="2">
        <f t="shared" si="22"/>
        <v>0.83800000000000097</v>
      </c>
      <c r="N81" s="9">
        <f t="shared" si="75"/>
        <v>1.3196850393700803</v>
      </c>
      <c r="O81" s="9"/>
      <c r="P81" s="9"/>
      <c r="Q81" s="2"/>
      <c r="R81" s="22"/>
      <c r="S81" s="22"/>
      <c r="T81" s="22"/>
      <c r="U81" s="22"/>
      <c r="V81" s="63"/>
      <c r="W81" s="22"/>
      <c r="X81" s="22"/>
      <c r="Y81" s="74"/>
      <c r="Z81" s="9"/>
    </row>
    <row r="82" spans="1:26" ht="15.5" customHeight="1" thickBot="1">
      <c r="A82" s="116"/>
      <c r="B82" s="3"/>
      <c r="C82" s="56">
        <v>1.42</v>
      </c>
      <c r="D82" s="57">
        <v>1.27</v>
      </c>
      <c r="E82" s="57">
        <v>1.2</v>
      </c>
      <c r="F82" s="81">
        <f t="shared" si="74"/>
        <v>1.2966666666666666</v>
      </c>
      <c r="G82" s="58"/>
      <c r="H82" s="3" t="s">
        <v>0</v>
      </c>
      <c r="I82" s="3" t="s">
        <v>375</v>
      </c>
      <c r="J82" s="3">
        <v>635</v>
      </c>
      <c r="K82" s="3">
        <v>38.451999999999998</v>
      </c>
      <c r="L82" s="3">
        <v>39.546999999999997</v>
      </c>
      <c r="M82" s="3">
        <f t="shared" si="22"/>
        <v>1.0949999999999989</v>
      </c>
      <c r="N82" s="10">
        <f t="shared" si="75"/>
        <v>1.7244094488188959</v>
      </c>
      <c r="O82" s="10"/>
      <c r="P82" s="10"/>
      <c r="Q82" s="3"/>
      <c r="R82" s="64"/>
      <c r="S82" s="64"/>
      <c r="T82" s="64"/>
      <c r="U82" s="64"/>
      <c r="V82" s="65"/>
      <c r="W82" s="64"/>
      <c r="X82" s="64"/>
      <c r="Y82" s="75"/>
      <c r="Z82" s="10"/>
    </row>
    <row r="83" spans="1:26" ht="15.5" customHeight="1">
      <c r="A83" s="112" t="s">
        <v>253</v>
      </c>
      <c r="B83" s="2" t="s">
        <v>235</v>
      </c>
      <c r="C83" s="11">
        <v>0.64</v>
      </c>
      <c r="D83" s="2">
        <v>0.77</v>
      </c>
      <c r="E83" s="2">
        <v>0.72</v>
      </c>
      <c r="F83" s="9">
        <f>AVERAGEA(C83:E83)</f>
        <v>0.71</v>
      </c>
      <c r="G83" s="30">
        <f>STDEVA(C83:E83)</f>
        <v>6.5574385243020006E-2</v>
      </c>
      <c r="H83" s="13" t="s">
        <v>87</v>
      </c>
      <c r="I83" s="22" t="s">
        <v>323</v>
      </c>
      <c r="J83" s="22">
        <v>635</v>
      </c>
      <c r="K83" s="22">
        <v>38.536999999999999</v>
      </c>
      <c r="L83" s="22">
        <v>39.109000000000002</v>
      </c>
      <c r="M83" s="13">
        <f t="shared" ref="M83:M100" si="77">L83-K83</f>
        <v>0.57200000000000273</v>
      </c>
      <c r="N83" s="17">
        <f t="shared" si="75"/>
        <v>0.90078740157480741</v>
      </c>
      <c r="O83" s="9">
        <f>AVERAGEA(N83:N85,N86:N88)</f>
        <v>1.3692913385826786</v>
      </c>
      <c r="P83" s="9">
        <f>STDEVA(N83:N85,N86:N88)</f>
        <v>0.69220919836935879</v>
      </c>
      <c r="R83" s="22">
        <v>38.79</v>
      </c>
      <c r="S83" s="21">
        <f t="shared" ref="S83:S85" si="78">L83-R83</f>
        <v>0.31900000000000261</v>
      </c>
      <c r="T83" s="21">
        <f t="shared" ref="T83:T85" si="79">R83-K83</f>
        <v>0.25300000000000011</v>
      </c>
      <c r="U83" s="21">
        <f t="shared" ref="U83:U85" si="80">(T83/$M83)*100</f>
        <v>44.230769230769042</v>
      </c>
      <c r="V83" s="21">
        <f t="shared" ref="V83:V85" si="81">((L83-R83)/$M83)*100</f>
        <v>55.769230769230958</v>
      </c>
      <c r="W83" s="21">
        <f>AVERAGEA(U83:U85)</f>
        <v>60.407820242841105</v>
      </c>
      <c r="X83" s="21">
        <f>AVERAGEA(V83:V85)</f>
        <v>39.592179757158895</v>
      </c>
      <c r="Y83" s="74">
        <f>STDEVA(U83:U85)</f>
        <v>14.626629350837124</v>
      </c>
      <c r="Z83" s="74">
        <f>STDEVA(V83:V85)</f>
        <v>14.626629350837186</v>
      </c>
    </row>
    <row r="84" spans="1:26" ht="15.5" customHeight="1">
      <c r="B84" s="2"/>
      <c r="C84" s="53">
        <v>0.64</v>
      </c>
      <c r="D84" s="54">
        <v>0.77</v>
      </c>
      <c r="E84" s="54">
        <v>0.72</v>
      </c>
      <c r="F84" s="62">
        <f t="shared" ref="F84:F88" si="82">AVERAGEA(C84:E84)</f>
        <v>0.71</v>
      </c>
      <c r="G84" s="55"/>
      <c r="H84" s="13" t="s">
        <v>89</v>
      </c>
      <c r="I84" s="22" t="s">
        <v>324</v>
      </c>
      <c r="J84" s="22">
        <v>635</v>
      </c>
      <c r="K84" s="22">
        <v>38.271999999999998</v>
      </c>
      <c r="L84" s="22">
        <v>39.902000000000001</v>
      </c>
      <c r="M84" s="13">
        <f t="shared" si="77"/>
        <v>1.6300000000000026</v>
      </c>
      <c r="N84" s="17">
        <f t="shared" si="75"/>
        <v>2.5669291338582716</v>
      </c>
      <c r="O84" s="9"/>
      <c r="P84" s="9"/>
      <c r="Q84" s="2"/>
      <c r="R84" s="22">
        <v>39.457000000000001</v>
      </c>
      <c r="S84" s="21">
        <f t="shared" si="78"/>
        <v>0.44500000000000028</v>
      </c>
      <c r="T84" s="21">
        <f t="shared" si="79"/>
        <v>1.1850000000000023</v>
      </c>
      <c r="U84" s="21">
        <f t="shared" si="80"/>
        <v>72.699386503067515</v>
      </c>
      <c r="V84" s="21">
        <f t="shared" si="81"/>
        <v>27.300613496932492</v>
      </c>
      <c r="W84" s="22"/>
      <c r="X84" s="22"/>
      <c r="Y84" s="74"/>
      <c r="Z84" s="9"/>
    </row>
    <row r="85" spans="1:26" ht="15.5" customHeight="1">
      <c r="B85" s="2"/>
      <c r="C85" s="53">
        <v>0.64</v>
      </c>
      <c r="D85" s="54">
        <v>0.77</v>
      </c>
      <c r="E85" s="54">
        <v>0.72</v>
      </c>
      <c r="F85" s="62">
        <f t="shared" si="82"/>
        <v>0.71</v>
      </c>
      <c r="G85" s="55"/>
      <c r="H85" s="13" t="s">
        <v>91</v>
      </c>
      <c r="I85" s="22" t="s">
        <v>325</v>
      </c>
      <c r="J85" s="22">
        <v>635</v>
      </c>
      <c r="K85" s="22">
        <v>37.595999999999997</v>
      </c>
      <c r="L85" s="22">
        <v>38.536999999999999</v>
      </c>
      <c r="M85" s="13">
        <f>L85-K85</f>
        <v>0.9410000000000025</v>
      </c>
      <c r="N85" s="17">
        <f t="shared" si="75"/>
        <v>1.4818897637795314</v>
      </c>
      <c r="O85" s="9"/>
      <c r="P85" s="9"/>
      <c r="Q85" s="2"/>
      <c r="R85" s="22">
        <v>38.201000000000001</v>
      </c>
      <c r="S85" s="21">
        <f t="shared" si="78"/>
        <v>0.33599999999999852</v>
      </c>
      <c r="T85" s="21">
        <f t="shared" si="79"/>
        <v>0.60500000000000398</v>
      </c>
      <c r="U85" s="21">
        <f t="shared" si="80"/>
        <v>64.29330499468675</v>
      </c>
      <c r="V85" s="21">
        <f t="shared" si="81"/>
        <v>35.706695005313243</v>
      </c>
      <c r="W85" s="22"/>
      <c r="X85" s="22"/>
      <c r="Y85" s="74"/>
      <c r="Z85" s="9"/>
    </row>
    <row r="86" spans="1:26" ht="15.5" customHeight="1">
      <c r="B86" s="2"/>
      <c r="C86" s="53">
        <v>0.64</v>
      </c>
      <c r="D86" s="54">
        <v>0.77</v>
      </c>
      <c r="E86" s="54">
        <v>0.72</v>
      </c>
      <c r="F86" s="62">
        <f t="shared" si="82"/>
        <v>0.71</v>
      </c>
      <c r="G86" s="55"/>
      <c r="H86" s="2" t="s">
        <v>3</v>
      </c>
      <c r="I86" s="2" t="s">
        <v>377</v>
      </c>
      <c r="J86" s="2">
        <v>635</v>
      </c>
      <c r="K86" s="2">
        <v>37.805999999999997</v>
      </c>
      <c r="L86" s="2">
        <v>38.213999999999999</v>
      </c>
      <c r="M86" s="2">
        <f t="shared" si="77"/>
        <v>0.40800000000000125</v>
      </c>
      <c r="N86" s="9">
        <f t="shared" si="75"/>
        <v>0.64251968503937207</v>
      </c>
      <c r="O86" s="9"/>
      <c r="P86" s="9"/>
      <c r="Q86" s="2"/>
      <c r="R86" s="22"/>
      <c r="S86" s="22"/>
      <c r="T86" s="22"/>
      <c r="U86" s="22"/>
      <c r="V86" s="63"/>
      <c r="W86" s="22"/>
      <c r="X86" s="22"/>
      <c r="Y86" s="74"/>
      <c r="Z86" s="9"/>
    </row>
    <row r="87" spans="1:26" ht="15.5" customHeight="1">
      <c r="B87" s="2"/>
      <c r="C87" s="53">
        <v>0.64</v>
      </c>
      <c r="D87" s="54">
        <v>0.77</v>
      </c>
      <c r="E87" s="54">
        <v>0.72</v>
      </c>
      <c r="F87" s="62">
        <f t="shared" si="82"/>
        <v>0.71</v>
      </c>
      <c r="G87" s="55"/>
      <c r="H87" s="2" t="s">
        <v>1</v>
      </c>
      <c r="I87" s="2" t="s">
        <v>378</v>
      </c>
      <c r="J87" s="2">
        <v>635</v>
      </c>
      <c r="K87" s="2">
        <v>38.377000000000002</v>
      </c>
      <c r="L87" s="2">
        <v>39.012</v>
      </c>
      <c r="M87" s="2">
        <f t="shared" si="77"/>
        <v>0.63499999999999801</v>
      </c>
      <c r="N87" s="9">
        <f t="shared" si="75"/>
        <v>0.99999999999999689</v>
      </c>
      <c r="O87" s="9"/>
      <c r="P87" s="9"/>
      <c r="Q87" s="2"/>
      <c r="R87" s="22"/>
      <c r="S87" s="22"/>
      <c r="T87" s="22"/>
      <c r="U87" s="22"/>
      <c r="V87" s="63"/>
      <c r="W87" s="22"/>
      <c r="X87" s="22"/>
      <c r="Y87" s="74"/>
      <c r="Z87" s="9"/>
    </row>
    <row r="88" spans="1:26" ht="15.5" customHeight="1" thickBot="1">
      <c r="A88" s="116"/>
      <c r="B88" s="3"/>
      <c r="C88" s="56">
        <v>0.64</v>
      </c>
      <c r="D88" s="57">
        <v>0.77</v>
      </c>
      <c r="E88" s="57">
        <v>0.72</v>
      </c>
      <c r="F88" s="81">
        <f t="shared" si="82"/>
        <v>0.71</v>
      </c>
      <c r="G88" s="58"/>
      <c r="H88" s="3" t="s">
        <v>0</v>
      </c>
      <c r="I88" s="3" t="s">
        <v>379</v>
      </c>
      <c r="J88" s="3">
        <v>635</v>
      </c>
      <c r="K88" s="3">
        <v>36.637</v>
      </c>
      <c r="L88" s="3">
        <v>37.667999999999999</v>
      </c>
      <c r="M88" s="3">
        <f t="shared" si="77"/>
        <v>1.0309999999999988</v>
      </c>
      <c r="N88" s="10">
        <f t="shared" si="75"/>
        <v>1.6236220472440925</v>
      </c>
      <c r="O88" s="10"/>
      <c r="P88" s="10"/>
      <c r="Q88" s="3"/>
      <c r="R88" s="64"/>
      <c r="S88" s="64"/>
      <c r="T88" s="64"/>
      <c r="U88" s="64"/>
      <c r="V88" s="65"/>
      <c r="W88" s="64"/>
      <c r="X88" s="64"/>
      <c r="Y88" s="75"/>
      <c r="Z88" s="10"/>
    </row>
    <row r="89" spans="1:26" ht="15.5" customHeight="1">
      <c r="A89" s="112" t="s">
        <v>254</v>
      </c>
      <c r="B89" s="2" t="s">
        <v>236</v>
      </c>
      <c r="C89" s="11">
        <v>9.66</v>
      </c>
      <c r="D89" s="2">
        <v>9.83</v>
      </c>
      <c r="E89" s="2">
        <v>10.199999999999999</v>
      </c>
      <c r="F89" s="9">
        <f>AVERAGEA(C89:E89)</f>
        <v>9.8966666666666665</v>
      </c>
      <c r="G89" s="30">
        <f>STDEVA(C89:E89)</f>
        <v>0.27610384519838377</v>
      </c>
      <c r="H89" s="13" t="s">
        <v>87</v>
      </c>
      <c r="I89" s="22" t="s">
        <v>326</v>
      </c>
      <c r="J89" s="22">
        <v>135</v>
      </c>
      <c r="K89" s="22">
        <v>38.366999999999997</v>
      </c>
      <c r="L89" s="22">
        <v>39.963000000000001</v>
      </c>
      <c r="M89" s="13">
        <f t="shared" si="77"/>
        <v>1.5960000000000036</v>
      </c>
      <c r="N89" s="17">
        <f>M89/0.135</f>
        <v>11.822222222222248</v>
      </c>
      <c r="O89" s="9">
        <f>AVERAGEA(N89:N94)</f>
        <v>11.786419753086422</v>
      </c>
      <c r="P89" s="9">
        <f>STDEVA(N89:N94)</f>
        <v>0.83523787849431175</v>
      </c>
      <c r="Q89" s="2"/>
      <c r="R89" s="22">
        <v>39.536000000000001</v>
      </c>
      <c r="S89" s="21">
        <f>L89-R89</f>
        <v>0.4269999999999996</v>
      </c>
      <c r="T89" s="21">
        <f t="shared" ref="T89:T91" si="83">R89-K89</f>
        <v>1.169000000000004</v>
      </c>
      <c r="U89" s="21">
        <f t="shared" ref="U89:U91" si="84">(T89/$M89)*100</f>
        <v>73.245614035087797</v>
      </c>
      <c r="V89" s="21">
        <f t="shared" ref="V89:V91" si="85">((L89-R89)/$M89)*100</f>
        <v>26.754385964912196</v>
      </c>
      <c r="W89" s="21">
        <f>AVERAGEA(U89:U91)</f>
        <v>75.401364189904868</v>
      </c>
      <c r="X89" s="21">
        <f>AVERAGEA(V89:V91)</f>
        <v>24.598635810095132</v>
      </c>
      <c r="Y89" s="74">
        <f>STDEVA(U89:U91)</f>
        <v>2.0672369659253409</v>
      </c>
      <c r="Z89" s="74">
        <f>STDEVA(V89:V91)</f>
        <v>2.0672369659253422</v>
      </c>
    </row>
    <row r="90" spans="1:26" ht="15.5" customHeight="1">
      <c r="B90" s="2"/>
      <c r="C90" s="53">
        <v>9.66</v>
      </c>
      <c r="D90" s="54">
        <v>9.83</v>
      </c>
      <c r="E90" s="54">
        <v>10.199999999999999</v>
      </c>
      <c r="F90" s="62">
        <f t="shared" ref="F90:F94" si="86">AVERAGEA(C90:E90)</f>
        <v>9.8966666666666665</v>
      </c>
      <c r="G90" s="55"/>
      <c r="H90" s="13" t="s">
        <v>89</v>
      </c>
      <c r="I90" s="22" t="s">
        <v>327</v>
      </c>
      <c r="J90" s="22">
        <v>135</v>
      </c>
      <c r="K90" s="22">
        <v>38.375</v>
      </c>
      <c r="L90" s="22">
        <v>40.159999999999997</v>
      </c>
      <c r="M90" s="13">
        <f t="shared" si="77"/>
        <v>1.7849999999999966</v>
      </c>
      <c r="N90" s="17">
        <f t="shared" ref="N90:N94" si="87">M90/0.135</f>
        <v>13.222222222222197</v>
      </c>
      <c r="O90" s="9"/>
      <c r="P90" s="9"/>
      <c r="Q90" s="2"/>
      <c r="R90" s="22">
        <v>39.756</v>
      </c>
      <c r="S90" s="21">
        <f t="shared" ref="S90:S91" si="88">L90-R90</f>
        <v>0.40399999999999636</v>
      </c>
      <c r="T90" s="21">
        <f t="shared" si="83"/>
        <v>1.3810000000000002</v>
      </c>
      <c r="U90" s="21">
        <f t="shared" si="84"/>
        <v>77.366946778711636</v>
      </c>
      <c r="V90" s="21">
        <f t="shared" si="85"/>
        <v>22.633053221288353</v>
      </c>
      <c r="W90" s="22"/>
      <c r="X90" s="22"/>
      <c r="Y90" s="74"/>
      <c r="Z90" s="9"/>
    </row>
    <row r="91" spans="1:26" ht="15.5" customHeight="1">
      <c r="B91" s="2"/>
      <c r="C91" s="53">
        <v>9.66</v>
      </c>
      <c r="D91" s="54">
        <v>9.83</v>
      </c>
      <c r="E91" s="54">
        <v>10.199999999999999</v>
      </c>
      <c r="F91" s="62">
        <f t="shared" si="86"/>
        <v>9.8966666666666665</v>
      </c>
      <c r="G91" s="55"/>
      <c r="H91" s="13" t="s">
        <v>91</v>
      </c>
      <c r="I91" s="22" t="s">
        <v>328</v>
      </c>
      <c r="J91" s="22">
        <v>135</v>
      </c>
      <c r="K91" s="22">
        <v>39.03</v>
      </c>
      <c r="L91" s="22">
        <v>40.636000000000003</v>
      </c>
      <c r="M91" s="13">
        <f t="shared" si="77"/>
        <v>1.6060000000000016</v>
      </c>
      <c r="N91" s="17">
        <f t="shared" si="87"/>
        <v>11.896296296296308</v>
      </c>
      <c r="O91" s="9"/>
      <c r="P91" s="9"/>
      <c r="Q91" s="2"/>
      <c r="R91" s="22">
        <v>40.244</v>
      </c>
      <c r="S91" s="21">
        <f t="shared" si="88"/>
        <v>0.39200000000000301</v>
      </c>
      <c r="T91" s="21">
        <f t="shared" si="83"/>
        <v>1.2139999999999986</v>
      </c>
      <c r="U91" s="21">
        <f t="shared" si="84"/>
        <v>75.591531755915156</v>
      </c>
      <c r="V91" s="21">
        <f t="shared" si="85"/>
        <v>24.408468244084844</v>
      </c>
      <c r="W91" s="22"/>
      <c r="X91" s="22"/>
      <c r="Y91" s="74"/>
      <c r="Z91" s="9"/>
    </row>
    <row r="92" spans="1:26" ht="15.5" customHeight="1">
      <c r="B92" s="2"/>
      <c r="C92" s="53">
        <v>9.66</v>
      </c>
      <c r="D92" s="54">
        <v>9.83</v>
      </c>
      <c r="E92" s="54">
        <v>10.199999999999999</v>
      </c>
      <c r="F92" s="62">
        <f t="shared" si="86"/>
        <v>9.8966666666666665</v>
      </c>
      <c r="G92" s="55"/>
      <c r="H92" s="2" t="s">
        <v>3</v>
      </c>
      <c r="I92" s="2" t="s">
        <v>380</v>
      </c>
      <c r="J92" s="2">
        <v>135</v>
      </c>
      <c r="K92" s="2">
        <v>36.93</v>
      </c>
      <c r="L92" s="2">
        <v>38.371000000000002</v>
      </c>
      <c r="M92" s="2">
        <f t="shared" si="77"/>
        <v>1.4410000000000025</v>
      </c>
      <c r="N92" s="9">
        <f t="shared" si="87"/>
        <v>10.674074074074092</v>
      </c>
      <c r="O92" s="9"/>
      <c r="P92" s="9"/>
      <c r="Q92" s="2"/>
      <c r="R92" s="22"/>
      <c r="S92" s="22"/>
      <c r="T92" s="22"/>
      <c r="U92" s="22"/>
      <c r="V92" s="63"/>
      <c r="W92" s="22"/>
      <c r="X92" s="22"/>
      <c r="Y92" s="74"/>
      <c r="Z92" s="9"/>
    </row>
    <row r="93" spans="1:26" ht="15.5" customHeight="1">
      <c r="B93" s="2"/>
      <c r="C93" s="53">
        <v>9.66</v>
      </c>
      <c r="D93" s="54">
        <v>9.83</v>
      </c>
      <c r="E93" s="54">
        <v>10.199999999999999</v>
      </c>
      <c r="F93" s="62">
        <f t="shared" si="86"/>
        <v>9.8966666666666665</v>
      </c>
      <c r="G93" s="55"/>
      <c r="H93" s="2" t="s">
        <v>1</v>
      </c>
      <c r="I93" s="2" t="s">
        <v>381</v>
      </c>
      <c r="J93" s="2">
        <v>135</v>
      </c>
      <c r="K93" s="2">
        <v>36.442</v>
      </c>
      <c r="L93" s="2">
        <v>38.026000000000003</v>
      </c>
      <c r="M93" s="2">
        <f t="shared" si="77"/>
        <v>1.5840000000000032</v>
      </c>
      <c r="N93" s="9">
        <f t="shared" si="87"/>
        <v>11.733333333333356</v>
      </c>
      <c r="O93" s="9"/>
      <c r="P93" s="9"/>
      <c r="Q93" s="2"/>
      <c r="R93" s="22"/>
      <c r="S93" s="22"/>
      <c r="T93" s="22"/>
      <c r="U93" s="22"/>
      <c r="V93" s="63"/>
      <c r="W93" s="22"/>
      <c r="X93" s="22"/>
      <c r="Y93" s="74"/>
      <c r="Z93" s="9"/>
    </row>
    <row r="94" spans="1:26" ht="15.5" customHeight="1" thickBot="1">
      <c r="A94" s="116"/>
      <c r="B94" s="3"/>
      <c r="C94" s="56">
        <v>9.66</v>
      </c>
      <c r="D94" s="57">
        <v>9.83</v>
      </c>
      <c r="E94" s="57">
        <v>10.199999999999999</v>
      </c>
      <c r="F94" s="81">
        <f t="shared" si="86"/>
        <v>9.8966666666666665</v>
      </c>
      <c r="G94" s="58"/>
      <c r="H94" s="3" t="s">
        <v>0</v>
      </c>
      <c r="I94" s="3" t="s">
        <v>382</v>
      </c>
      <c r="J94" s="3">
        <v>135</v>
      </c>
      <c r="K94" s="3">
        <v>36.67</v>
      </c>
      <c r="L94" s="3">
        <v>38.204999999999998</v>
      </c>
      <c r="M94" s="3">
        <f t="shared" si="77"/>
        <v>1.5349999999999966</v>
      </c>
      <c r="N94" s="10">
        <f t="shared" si="87"/>
        <v>11.370370370370344</v>
      </c>
      <c r="O94" s="10"/>
      <c r="P94" s="10"/>
      <c r="Q94" s="3"/>
      <c r="R94" s="64"/>
      <c r="S94" s="64"/>
      <c r="T94" s="64"/>
      <c r="U94" s="64"/>
      <c r="V94" s="65"/>
      <c r="W94" s="64"/>
      <c r="X94" s="64"/>
      <c r="Y94" s="75"/>
      <c r="Z94" s="10"/>
    </row>
    <row r="95" spans="1:26" ht="15.5" customHeight="1">
      <c r="A95" s="112" t="s">
        <v>255</v>
      </c>
      <c r="B95" s="2" t="s">
        <v>237</v>
      </c>
      <c r="C95" s="11">
        <v>29.8</v>
      </c>
      <c r="D95" s="2">
        <v>30.8</v>
      </c>
      <c r="E95" s="2">
        <v>32.200000000000003</v>
      </c>
      <c r="F95" s="9">
        <f>AVERAGEA(C95:E95)</f>
        <v>30.933333333333337</v>
      </c>
      <c r="G95" s="30">
        <f>STDEVA(C95:E95)</f>
        <v>1.2055427546683428</v>
      </c>
      <c r="H95" s="13" t="s">
        <v>87</v>
      </c>
      <c r="I95" s="22" t="s">
        <v>329</v>
      </c>
      <c r="J95" s="13">
        <v>65</v>
      </c>
      <c r="K95" s="22">
        <v>38.283000000000001</v>
      </c>
      <c r="L95" s="22">
        <v>40.686999999999998</v>
      </c>
      <c r="M95" s="13">
        <f t="shared" si="77"/>
        <v>2.4039999999999964</v>
      </c>
      <c r="N95" s="17">
        <f>M95/0.065</f>
        <v>36.984615384615324</v>
      </c>
      <c r="O95" s="9">
        <f>AVERAGEA(N95:N97,N98:N100)</f>
        <v>41.199999999999989</v>
      </c>
      <c r="P95" s="9">
        <f>STDEVA(N95:N97,N98:N100)</f>
        <v>2.974898271179379</v>
      </c>
      <c r="Q95" s="2"/>
      <c r="R95" s="22">
        <v>40.119999999999997</v>
      </c>
      <c r="S95" s="21">
        <f>L95-R95</f>
        <v>0.56700000000000017</v>
      </c>
      <c r="T95" s="21">
        <f t="shared" ref="T95:T96" si="89">R95-K95</f>
        <v>1.8369999999999962</v>
      </c>
      <c r="U95" s="21">
        <f>(T95/$M95)*100</f>
        <v>76.41430948419297</v>
      </c>
      <c r="V95" s="21">
        <f>((L95-R95)/$M95)*100</f>
        <v>23.58569051580703</v>
      </c>
      <c r="W95" s="21">
        <f>AVERAGEA(U95:U97)</f>
        <v>78.273087449189021</v>
      </c>
      <c r="X95" s="21">
        <f>AVERAGEA(V95:V97)</f>
        <v>21.726912550810983</v>
      </c>
      <c r="Y95" s="74">
        <f>STDEVA(U95:U97)</f>
        <v>1.6965800148113237</v>
      </c>
      <c r="Z95" s="74">
        <f>STDEVA(V95:V97)</f>
        <v>1.6965800148113264</v>
      </c>
    </row>
    <row r="96" spans="1:26" ht="15.5" customHeight="1">
      <c r="B96" s="2"/>
      <c r="C96" s="53">
        <v>29.8</v>
      </c>
      <c r="D96" s="54">
        <v>30.8</v>
      </c>
      <c r="E96" s="54">
        <v>32.200000000000003</v>
      </c>
      <c r="F96" s="62">
        <f t="shared" ref="F96:F100" si="90">AVERAGEA(C96:E96)</f>
        <v>30.933333333333337</v>
      </c>
      <c r="G96" s="55"/>
      <c r="H96" s="13" t="s">
        <v>89</v>
      </c>
      <c r="I96" s="22" t="s">
        <v>330</v>
      </c>
      <c r="J96" s="13">
        <v>65</v>
      </c>
      <c r="K96" s="22">
        <v>36.847000000000001</v>
      </c>
      <c r="L96" s="22">
        <v>39.216000000000001</v>
      </c>
      <c r="M96" s="13">
        <f t="shared" si="77"/>
        <v>2.3689999999999998</v>
      </c>
      <c r="N96" s="39"/>
      <c r="O96" s="9"/>
      <c r="P96" s="9"/>
      <c r="Q96" s="2"/>
      <c r="R96" s="22">
        <v>38.735999999999997</v>
      </c>
      <c r="S96" s="21">
        <f t="shared" ref="S96:S97" si="91">L96-R96</f>
        <v>0.48000000000000398</v>
      </c>
      <c r="T96" s="21">
        <f t="shared" si="89"/>
        <v>1.8889999999999958</v>
      </c>
      <c r="U96" s="21">
        <f t="shared" ref="U96:U97" si="92">(T96/$M96)*100</f>
        <v>79.738286196707293</v>
      </c>
      <c r="V96" s="21">
        <f t="shared" ref="V96:V97" si="93">((L96-R96)/$M96)*100</f>
        <v>20.2617138032927</v>
      </c>
      <c r="W96" s="22"/>
      <c r="X96" s="22"/>
      <c r="Y96" s="74"/>
      <c r="Z96" s="9"/>
    </row>
    <row r="97" spans="1:26" ht="15.5" customHeight="1">
      <c r="B97" s="2"/>
      <c r="C97" s="53">
        <v>29.8</v>
      </c>
      <c r="D97" s="54">
        <v>30.8</v>
      </c>
      <c r="E97" s="54">
        <v>32.200000000000003</v>
      </c>
      <c r="F97" s="62">
        <f t="shared" si="90"/>
        <v>30.933333333333337</v>
      </c>
      <c r="G97" s="55"/>
      <c r="H97" s="13" t="s">
        <v>91</v>
      </c>
      <c r="I97" s="22" t="s">
        <v>331</v>
      </c>
      <c r="J97" s="13">
        <v>65</v>
      </c>
      <c r="K97" s="22">
        <v>37.15</v>
      </c>
      <c r="L97" s="22">
        <v>40</v>
      </c>
      <c r="M97" s="13">
        <f t="shared" si="77"/>
        <v>2.8500000000000014</v>
      </c>
      <c r="N97" s="17">
        <f>M97/0.065</f>
        <v>43.846153846153868</v>
      </c>
      <c r="O97" s="9"/>
      <c r="P97" s="9"/>
      <c r="Q97" s="2"/>
      <c r="R97" s="22">
        <v>39.392000000000003</v>
      </c>
      <c r="S97" s="21">
        <f t="shared" si="91"/>
        <v>0.60799999999999699</v>
      </c>
      <c r="T97" s="21">
        <f>R97-K97</f>
        <v>2.2420000000000044</v>
      </c>
      <c r="U97" s="21">
        <f t="shared" si="92"/>
        <v>78.666666666666785</v>
      </c>
      <c r="V97" s="21">
        <f t="shared" si="93"/>
        <v>21.333333333333218</v>
      </c>
      <c r="W97" s="22"/>
      <c r="X97" s="22"/>
      <c r="Y97" s="74"/>
      <c r="Z97" s="9"/>
    </row>
    <row r="98" spans="1:26" ht="15.5" customHeight="1">
      <c r="B98" s="2"/>
      <c r="C98" s="53">
        <v>29.8</v>
      </c>
      <c r="D98" s="54">
        <v>30.8</v>
      </c>
      <c r="E98" s="54">
        <v>32.200000000000003</v>
      </c>
      <c r="F98" s="62">
        <f t="shared" si="90"/>
        <v>30.933333333333337</v>
      </c>
      <c r="G98" s="55"/>
      <c r="H98" s="2" t="s">
        <v>3</v>
      </c>
      <c r="I98" s="2" t="s">
        <v>384</v>
      </c>
      <c r="J98" s="2">
        <v>65</v>
      </c>
      <c r="K98" s="2">
        <v>37.387</v>
      </c>
      <c r="L98" s="2">
        <v>40.15</v>
      </c>
      <c r="M98" s="2">
        <f t="shared" si="77"/>
        <v>2.7629999999999981</v>
      </c>
      <c r="N98" s="9">
        <f t="shared" ref="N98:N99" si="94">M98/0.065</f>
        <v>42.507692307692274</v>
      </c>
      <c r="O98" s="9"/>
      <c r="P98" s="9"/>
      <c r="Q98" s="2"/>
      <c r="R98" s="22"/>
      <c r="S98" s="22"/>
      <c r="T98" s="22"/>
      <c r="U98" s="22"/>
      <c r="V98" s="63"/>
      <c r="W98" s="22"/>
      <c r="X98" s="22"/>
      <c r="Y98" s="74"/>
      <c r="Z98" s="9"/>
    </row>
    <row r="99" spans="1:26" ht="15.5" customHeight="1">
      <c r="B99" s="2"/>
      <c r="C99" s="53">
        <v>29.8</v>
      </c>
      <c r="D99" s="54">
        <v>30.8</v>
      </c>
      <c r="E99" s="54">
        <v>32.200000000000003</v>
      </c>
      <c r="F99" s="62">
        <f t="shared" si="90"/>
        <v>30.933333333333337</v>
      </c>
      <c r="G99" s="55"/>
      <c r="H99" s="2" t="s">
        <v>1</v>
      </c>
      <c r="I99" s="2" t="s">
        <v>385</v>
      </c>
      <c r="J99" s="2">
        <v>65</v>
      </c>
      <c r="K99" s="2">
        <v>38.116999999999997</v>
      </c>
      <c r="L99" s="2">
        <v>40.811999999999998</v>
      </c>
      <c r="M99" s="2">
        <f t="shared" si="77"/>
        <v>2.6950000000000003</v>
      </c>
      <c r="N99" s="9">
        <f t="shared" si="94"/>
        <v>41.461538461538467</v>
      </c>
      <c r="O99" s="9"/>
      <c r="P99" s="9"/>
      <c r="Q99" s="2"/>
      <c r="R99" s="22"/>
      <c r="S99" s="22"/>
      <c r="T99" s="22"/>
      <c r="U99" s="22"/>
      <c r="V99" s="63"/>
      <c r="W99" s="22"/>
      <c r="X99" s="22"/>
      <c r="Y99" s="74"/>
      <c r="Z99" s="9"/>
    </row>
    <row r="100" spans="1:26" ht="15.5" customHeight="1" thickBot="1">
      <c r="B100" s="2"/>
      <c r="C100" s="53">
        <v>29.8</v>
      </c>
      <c r="D100" s="54">
        <v>30.8</v>
      </c>
      <c r="E100" s="54">
        <v>32.200000000000003</v>
      </c>
      <c r="F100" s="81">
        <f t="shared" si="90"/>
        <v>30.933333333333337</v>
      </c>
      <c r="G100" s="58"/>
      <c r="H100" s="2" t="s">
        <v>0</v>
      </c>
      <c r="I100" s="2" t="s">
        <v>386</v>
      </c>
      <c r="J100" s="2">
        <v>65</v>
      </c>
      <c r="K100" s="2">
        <v>37.142000000000003</v>
      </c>
      <c r="L100" s="2">
        <v>40.094999999999999</v>
      </c>
      <c r="M100" s="2">
        <f t="shared" si="77"/>
        <v>2.9529999999999959</v>
      </c>
      <c r="N100" s="45"/>
      <c r="O100" s="9"/>
      <c r="P100" s="9"/>
      <c r="Q100" s="2"/>
      <c r="R100" s="22"/>
      <c r="S100" s="22"/>
      <c r="T100" s="22"/>
      <c r="U100" s="22"/>
      <c r="V100" s="63"/>
      <c r="W100" s="22"/>
      <c r="X100" s="22"/>
      <c r="Y100" s="75"/>
      <c r="Z100" s="10"/>
    </row>
    <row r="101" spans="1:26" ht="15.5" customHeight="1">
      <c r="A101" s="117" t="s">
        <v>256</v>
      </c>
      <c r="B101" s="8" t="s">
        <v>9</v>
      </c>
      <c r="C101" s="19">
        <v>3.12</v>
      </c>
      <c r="D101" s="8">
        <v>3.22</v>
      </c>
      <c r="E101" s="8">
        <v>3.53</v>
      </c>
      <c r="F101" s="9">
        <v>3.29</v>
      </c>
      <c r="G101" s="30">
        <f>STDEVA(C101:E101)</f>
        <v>0.21377558326431931</v>
      </c>
      <c r="H101" s="16" t="s">
        <v>87</v>
      </c>
      <c r="I101" s="16" t="s">
        <v>88</v>
      </c>
      <c r="J101" s="16">
        <v>135</v>
      </c>
      <c r="K101" s="16">
        <v>36.843000000000004</v>
      </c>
      <c r="L101" s="16">
        <v>38.526000000000003</v>
      </c>
      <c r="M101" s="16">
        <f>L101-K101</f>
        <v>1.6829999999999998</v>
      </c>
      <c r="N101" s="47"/>
      <c r="O101" s="92">
        <f>AVERAGEA(N101:N103,N104:N106)</f>
        <v>3.2814814814814759</v>
      </c>
      <c r="P101" s="92">
        <f>STDEVA(N101:N103,N104:N106)</f>
        <v>0.43640883916017204</v>
      </c>
      <c r="Q101" s="8"/>
      <c r="R101" s="23"/>
      <c r="S101" s="23"/>
      <c r="T101" s="23"/>
      <c r="U101" s="23"/>
      <c r="V101" s="67"/>
      <c r="W101" s="23"/>
      <c r="X101" s="23"/>
      <c r="Y101" s="74"/>
      <c r="Z101" s="9"/>
    </row>
    <row r="102" spans="1:26" ht="15.5" customHeight="1">
      <c r="B102" s="2"/>
      <c r="C102" s="53">
        <v>3.12</v>
      </c>
      <c r="D102" s="54">
        <v>3.22</v>
      </c>
      <c r="E102" s="54">
        <v>3.53</v>
      </c>
      <c r="F102" s="62">
        <v>3.29</v>
      </c>
      <c r="G102" s="55"/>
      <c r="H102" s="13" t="s">
        <v>89</v>
      </c>
      <c r="I102" s="13" t="s">
        <v>90</v>
      </c>
      <c r="J102" s="13">
        <v>135</v>
      </c>
      <c r="K102" s="13">
        <v>37.625</v>
      </c>
      <c r="L102" s="13">
        <v>38.112000000000002</v>
      </c>
      <c r="M102" s="13">
        <f t="shared" ref="M102:M160" si="95">L102-K102</f>
        <v>0.48700000000000188</v>
      </c>
      <c r="N102" s="17">
        <f t="shared" ref="N102:N103" si="96">M102/0.135</f>
        <v>3.6074074074074209</v>
      </c>
      <c r="O102" s="9"/>
      <c r="P102" s="9"/>
      <c r="Q102" s="2"/>
      <c r="R102" s="22"/>
      <c r="S102" s="22"/>
      <c r="T102" s="22"/>
      <c r="U102" s="22"/>
      <c r="V102" s="63"/>
      <c r="W102" s="22"/>
      <c r="X102" s="22"/>
      <c r="Y102" s="74"/>
      <c r="Z102" s="9"/>
    </row>
    <row r="103" spans="1:26" ht="15.5" customHeight="1">
      <c r="B103" s="2"/>
      <c r="C103" s="53">
        <v>3.12</v>
      </c>
      <c r="D103" s="54">
        <v>3.22</v>
      </c>
      <c r="E103" s="54">
        <v>3.53</v>
      </c>
      <c r="F103" s="62">
        <v>3.29</v>
      </c>
      <c r="G103" s="55"/>
      <c r="H103" s="13" t="s">
        <v>91</v>
      </c>
      <c r="I103" s="13" t="s">
        <v>92</v>
      </c>
      <c r="J103" s="13">
        <v>135</v>
      </c>
      <c r="K103" s="13">
        <v>38.624000000000002</v>
      </c>
      <c r="L103" s="13">
        <v>39.024000000000001</v>
      </c>
      <c r="M103" s="13">
        <f t="shared" si="95"/>
        <v>0.39999999999999858</v>
      </c>
      <c r="N103" s="17">
        <f t="shared" si="96"/>
        <v>2.9629629629629521</v>
      </c>
      <c r="O103" s="9"/>
      <c r="P103" s="9"/>
      <c r="Q103" s="2"/>
      <c r="R103" s="22"/>
      <c r="S103" s="22"/>
      <c r="T103" s="22"/>
      <c r="U103" s="22"/>
      <c r="V103" s="63"/>
      <c r="W103" s="22"/>
      <c r="X103" s="22"/>
      <c r="Y103" s="74"/>
      <c r="Z103" s="9"/>
    </row>
    <row r="104" spans="1:26" ht="15.5" customHeight="1">
      <c r="B104" s="2"/>
      <c r="C104" s="53">
        <v>3.12</v>
      </c>
      <c r="D104" s="54">
        <v>3.22</v>
      </c>
      <c r="E104" s="54">
        <v>3.53</v>
      </c>
      <c r="F104" s="62">
        <v>3.29</v>
      </c>
      <c r="G104" s="55"/>
      <c r="H104" s="2" t="s">
        <v>3</v>
      </c>
      <c r="I104" s="2" t="s">
        <v>26</v>
      </c>
      <c r="J104" s="2">
        <v>135</v>
      </c>
      <c r="K104" s="2">
        <v>38.83</v>
      </c>
      <c r="L104" s="2">
        <v>39.341999999999999</v>
      </c>
      <c r="M104" s="2">
        <f t="shared" si="95"/>
        <v>0.51200000000000045</v>
      </c>
      <c r="N104" s="9">
        <f>M104/0.135</f>
        <v>3.7925925925925958</v>
      </c>
      <c r="O104" s="9"/>
      <c r="P104" s="9"/>
      <c r="R104" s="21">
        <v>38.947000000000003</v>
      </c>
      <c r="S104" s="21">
        <f>L104-R104</f>
        <v>0.39499999999999602</v>
      </c>
      <c r="T104" s="21">
        <f>R104-K104</f>
        <v>0.11700000000000443</v>
      </c>
      <c r="U104" s="21">
        <f>(T104/$M104)*100</f>
        <v>22.851562500000846</v>
      </c>
      <c r="V104" s="21">
        <f>((L104-R104)/$M104)*100</f>
        <v>77.148437499999162</v>
      </c>
      <c r="W104" s="9">
        <f>AVERAGEA(U104:U106)</f>
        <v>21.560143909324015</v>
      </c>
      <c r="X104" s="9">
        <f>AVERAGEA(V104:V106)</f>
        <v>78.439856090675974</v>
      </c>
      <c r="Y104" s="74">
        <f>STDEVA(U104:U106)</f>
        <v>3.2735713227710477</v>
      </c>
      <c r="Z104" s="74">
        <f>STDEVA(V104:V106)</f>
        <v>3.2735713227710477</v>
      </c>
    </row>
    <row r="105" spans="1:26" ht="15.5" customHeight="1">
      <c r="B105" s="2"/>
      <c r="C105" s="53">
        <v>3.12</v>
      </c>
      <c r="D105" s="54">
        <v>3.22</v>
      </c>
      <c r="E105" s="54">
        <v>3.53</v>
      </c>
      <c r="F105" s="62">
        <v>3.29</v>
      </c>
      <c r="G105" s="55"/>
      <c r="H105" s="2" t="s">
        <v>1</v>
      </c>
      <c r="I105" s="2" t="s">
        <v>27</v>
      </c>
      <c r="J105" s="2">
        <v>135</v>
      </c>
      <c r="K105" s="2">
        <v>37.942</v>
      </c>
      <c r="L105" s="2">
        <v>38.387999999999998</v>
      </c>
      <c r="M105" s="2">
        <f t="shared" si="95"/>
        <v>0.44599999999999795</v>
      </c>
      <c r="N105" s="9">
        <f>M105/0.135</f>
        <v>3.3037037037036883</v>
      </c>
      <c r="O105" s="9"/>
      <c r="P105" s="9"/>
      <c r="R105" s="21">
        <v>38.048999999999999</v>
      </c>
      <c r="S105" s="21">
        <f>L105-R105</f>
        <v>0.33899999999999864</v>
      </c>
      <c r="T105" s="21">
        <f>R105-K105</f>
        <v>0.10699999999999932</v>
      </c>
      <c r="U105" s="21">
        <f>(T105/$M105)*100</f>
        <v>23.991031390134488</v>
      </c>
      <c r="V105" s="21">
        <f>((L105-R105)/$M105)*100</f>
        <v>76.008968609865519</v>
      </c>
      <c r="W105" s="9"/>
      <c r="X105" s="9"/>
      <c r="Y105" s="9"/>
      <c r="Z105" s="9"/>
    </row>
    <row r="106" spans="1:26" ht="15.5" customHeight="1" thickBot="1">
      <c r="A106" s="116"/>
      <c r="B106" s="73"/>
      <c r="C106" s="56">
        <v>3.12</v>
      </c>
      <c r="D106" s="57">
        <v>3.22</v>
      </c>
      <c r="E106" s="57">
        <v>3.53</v>
      </c>
      <c r="F106" s="81">
        <v>3.29</v>
      </c>
      <c r="G106" s="58"/>
      <c r="H106" s="3" t="s">
        <v>0</v>
      </c>
      <c r="I106" s="3" t="s">
        <v>28</v>
      </c>
      <c r="J106" s="3">
        <v>135</v>
      </c>
      <c r="K106" s="3">
        <v>37.493000000000002</v>
      </c>
      <c r="L106" s="3">
        <v>37.863</v>
      </c>
      <c r="M106" s="3">
        <f t="shared" si="95"/>
        <v>0.36999999999999744</v>
      </c>
      <c r="N106" s="10">
        <f>M106/0.135</f>
        <v>2.7407407407407218</v>
      </c>
      <c r="O106" s="10"/>
      <c r="P106" s="10"/>
      <c r="Q106" s="6"/>
      <c r="R106" s="42">
        <v>37.558999999999997</v>
      </c>
      <c r="S106" s="42">
        <f>L106-R106</f>
        <v>0.30400000000000205</v>
      </c>
      <c r="T106" s="42">
        <f>R106-K106</f>
        <v>6.5999999999995396E-2</v>
      </c>
      <c r="U106" s="42">
        <f>(T106/$M106)*100</f>
        <v>17.837837837836716</v>
      </c>
      <c r="V106" s="42">
        <f>((L106-R106)/$M106)*100</f>
        <v>82.162162162163284</v>
      </c>
      <c r="W106" s="42"/>
      <c r="X106" s="42"/>
      <c r="Y106" s="10"/>
      <c r="Z106" s="10"/>
    </row>
    <row r="107" spans="1:26" ht="15.5" customHeight="1">
      <c r="A107" s="112" t="s">
        <v>257</v>
      </c>
      <c r="B107" s="2" t="s">
        <v>29</v>
      </c>
      <c r="C107" s="11">
        <v>0.59</v>
      </c>
      <c r="D107" s="2">
        <v>0.52</v>
      </c>
      <c r="E107" s="2">
        <v>0.41</v>
      </c>
      <c r="F107" s="9">
        <v>0.51</v>
      </c>
      <c r="G107" s="30">
        <f>STDEVA(C107:E107)</f>
        <v>9.0737717258774872E-2</v>
      </c>
      <c r="H107" s="13" t="s">
        <v>87</v>
      </c>
      <c r="I107" s="13" t="s">
        <v>93</v>
      </c>
      <c r="J107" s="13">
        <v>1080</v>
      </c>
      <c r="K107" s="13">
        <v>37.543999999999997</v>
      </c>
      <c r="L107" s="13">
        <v>38.088999999999999</v>
      </c>
      <c r="M107" s="13">
        <f>L107-K107</f>
        <v>0.54500000000000171</v>
      </c>
      <c r="N107" s="17">
        <f>M107/1.08</f>
        <v>0.5046296296296312</v>
      </c>
      <c r="O107" s="9">
        <f>AVERAGEA(N107:N112)</f>
        <v>0.46682098765432284</v>
      </c>
      <c r="P107" s="9">
        <f>STDEVA(N107:N112)</f>
        <v>0.15730107156268688</v>
      </c>
      <c r="R107" s="21"/>
      <c r="S107" s="21"/>
      <c r="T107" s="21"/>
      <c r="U107" s="21"/>
      <c r="V107" s="21"/>
      <c r="W107" s="21"/>
      <c r="X107" s="21"/>
      <c r="Y107" s="9"/>
      <c r="Z107" s="9"/>
    </row>
    <row r="108" spans="1:26" ht="15.5" customHeight="1">
      <c r="B108" s="2"/>
      <c r="C108" s="53">
        <v>0.59</v>
      </c>
      <c r="D108" s="54">
        <v>0.52</v>
      </c>
      <c r="E108" s="54">
        <v>0.41</v>
      </c>
      <c r="F108" s="62">
        <v>0.51</v>
      </c>
      <c r="G108" s="55"/>
      <c r="H108" s="13" t="s">
        <v>89</v>
      </c>
      <c r="I108" s="13" t="s">
        <v>94</v>
      </c>
      <c r="J108" s="13">
        <v>1080</v>
      </c>
      <c r="K108" s="13">
        <v>37.896999999999998</v>
      </c>
      <c r="L108" s="13">
        <v>38.085999999999999</v>
      </c>
      <c r="M108" s="13">
        <f>L108-K108</f>
        <v>0.18900000000000006</v>
      </c>
      <c r="N108" s="17">
        <f t="shared" ref="N108:N109" si="97">M108/1.08</f>
        <v>0.17500000000000004</v>
      </c>
      <c r="O108" s="9"/>
      <c r="P108" s="9"/>
      <c r="R108" s="21"/>
      <c r="S108" s="21"/>
      <c r="T108" s="21"/>
      <c r="U108" s="21"/>
      <c r="V108" s="21"/>
      <c r="W108" s="21"/>
      <c r="X108" s="21"/>
      <c r="Y108" s="9"/>
      <c r="Z108" s="9"/>
    </row>
    <row r="109" spans="1:26" ht="15.5" customHeight="1">
      <c r="B109" s="2"/>
      <c r="C109" s="53">
        <v>0.59</v>
      </c>
      <c r="D109" s="54">
        <v>0.52</v>
      </c>
      <c r="E109" s="54">
        <v>0.41</v>
      </c>
      <c r="F109" s="62">
        <v>0.51</v>
      </c>
      <c r="G109" s="55"/>
      <c r="H109" s="13" t="s">
        <v>91</v>
      </c>
      <c r="I109" s="13" t="s">
        <v>63</v>
      </c>
      <c r="J109" s="13">
        <v>1080</v>
      </c>
      <c r="K109" s="13">
        <v>38.271999999999998</v>
      </c>
      <c r="L109" s="13">
        <v>38.725000000000001</v>
      </c>
      <c r="M109" s="13">
        <f>L109-K109</f>
        <v>0.45300000000000296</v>
      </c>
      <c r="N109" s="17">
        <f t="shared" si="97"/>
        <v>0.41944444444444717</v>
      </c>
      <c r="O109" s="9"/>
      <c r="P109" s="9"/>
      <c r="R109" s="21"/>
      <c r="S109" s="21"/>
      <c r="T109" s="21"/>
      <c r="U109" s="21"/>
      <c r="V109" s="21"/>
      <c r="W109" s="21"/>
      <c r="X109" s="21"/>
      <c r="Y109" s="9"/>
      <c r="Z109" s="9"/>
    </row>
    <row r="110" spans="1:26" ht="15.5" customHeight="1">
      <c r="C110" s="53">
        <v>0.59</v>
      </c>
      <c r="D110" s="54">
        <v>0.52</v>
      </c>
      <c r="E110" s="54">
        <v>0.41</v>
      </c>
      <c r="F110" s="62">
        <v>0.51</v>
      </c>
      <c r="G110" s="55"/>
      <c r="H110" s="2" t="s">
        <v>2</v>
      </c>
      <c r="I110" s="2" t="s">
        <v>30</v>
      </c>
      <c r="J110" s="2">
        <v>1080</v>
      </c>
      <c r="K110" s="2">
        <v>37.936999999999998</v>
      </c>
      <c r="L110" s="2">
        <v>38.539000000000001</v>
      </c>
      <c r="M110" s="2">
        <f t="shared" si="95"/>
        <v>0.60200000000000387</v>
      </c>
      <c r="N110" s="9">
        <f>M110/1.08</f>
        <v>0.5574074074074109</v>
      </c>
      <c r="O110" s="9"/>
      <c r="P110" s="9"/>
      <c r="R110" s="21">
        <f>37.99</f>
        <v>37.99</v>
      </c>
      <c r="S110" s="21">
        <f>L110-R110</f>
        <v>0.54899999999999949</v>
      </c>
      <c r="T110" s="21">
        <f>R110-K110</f>
        <v>5.3000000000004377E-2</v>
      </c>
      <c r="U110" s="21">
        <f>(T110/$M110)*100</f>
        <v>8.8039867109641268</v>
      </c>
      <c r="V110" s="21">
        <f>((L110-R110)/$M110)*100</f>
        <v>91.196013289035875</v>
      </c>
      <c r="W110" s="9">
        <f>AVERAGEA(U110:U112)</f>
        <v>9.723599369721704</v>
      </c>
      <c r="X110" s="9">
        <f>AVERAGEA(V110:V112)</f>
        <v>90.276400630278303</v>
      </c>
      <c r="Y110" s="74">
        <f>STDEVA(U111:U112)</f>
        <v>0.18454871267439787</v>
      </c>
      <c r="Z110" s="74">
        <f>STDEVA(V111:V112)</f>
        <v>0.1845487126743966</v>
      </c>
    </row>
    <row r="111" spans="1:26" ht="15.5" customHeight="1">
      <c r="B111" s="2"/>
      <c r="C111" s="53">
        <v>0.59</v>
      </c>
      <c r="D111" s="54">
        <v>0.52</v>
      </c>
      <c r="E111" s="54">
        <v>0.41</v>
      </c>
      <c r="F111" s="62">
        <v>0.51</v>
      </c>
      <c r="G111" s="55"/>
      <c r="H111" s="2" t="s">
        <v>1</v>
      </c>
      <c r="I111" s="2" t="s">
        <v>31</v>
      </c>
      <c r="J111" s="2">
        <v>1080</v>
      </c>
      <c r="K111" s="2">
        <v>38.601999999999997</v>
      </c>
      <c r="L111" s="2">
        <v>39.271000000000001</v>
      </c>
      <c r="M111" s="2">
        <f t="shared" si="95"/>
        <v>0.66900000000000404</v>
      </c>
      <c r="N111" s="9">
        <f>M111/1.08</f>
        <v>0.61944444444444813</v>
      </c>
      <c r="O111" s="9"/>
      <c r="P111" s="9"/>
      <c r="R111" s="21">
        <v>38.670999999999999</v>
      </c>
      <c r="S111" s="21">
        <f>L111-R111</f>
        <v>0.60000000000000142</v>
      </c>
      <c r="T111" s="21">
        <f>R111-K111</f>
        <v>6.9000000000002615E-2</v>
      </c>
      <c r="U111" s="21">
        <f>(T111/$M111)*100</f>
        <v>10.313901345291807</v>
      </c>
      <c r="V111" s="21">
        <f>((L111-R111)/$M111)*100</f>
        <v>89.686098654708189</v>
      </c>
      <c r="W111" s="21"/>
      <c r="X111" s="21"/>
      <c r="Y111" s="9"/>
      <c r="Z111" s="9"/>
    </row>
    <row r="112" spans="1:26" ht="15.5" customHeight="1" thickBot="1">
      <c r="A112" s="116"/>
      <c r="B112" s="3"/>
      <c r="C112" s="56">
        <v>0.59</v>
      </c>
      <c r="D112" s="57">
        <v>0.52</v>
      </c>
      <c r="E112" s="57">
        <v>0.41</v>
      </c>
      <c r="F112" s="81">
        <v>0.51</v>
      </c>
      <c r="G112" s="58"/>
      <c r="H112" s="3" t="s">
        <v>0</v>
      </c>
      <c r="I112" s="3" t="s">
        <v>32</v>
      </c>
      <c r="J112" s="3">
        <v>1080</v>
      </c>
      <c r="K112" s="3">
        <v>37.883000000000003</v>
      </c>
      <c r="L112" s="3">
        <v>38.450000000000003</v>
      </c>
      <c r="M112" s="3">
        <f t="shared" si="95"/>
        <v>0.56700000000000017</v>
      </c>
      <c r="N112" s="10">
        <f>M112/1.08</f>
        <v>0.52500000000000013</v>
      </c>
      <c r="O112" s="10"/>
      <c r="P112" s="10"/>
      <c r="Q112" s="6"/>
      <c r="R112" s="42">
        <v>37.94</v>
      </c>
      <c r="S112" s="42">
        <f>L112-R112</f>
        <v>0.51000000000000512</v>
      </c>
      <c r="T112" s="42">
        <f>R112-K112</f>
        <v>5.6999999999995055E-2</v>
      </c>
      <c r="U112" s="42">
        <f>(T112/$M112)*100</f>
        <v>10.052910052909178</v>
      </c>
      <c r="V112" s="42">
        <f>((L112-R112)/$M112)*100</f>
        <v>89.947089947090817</v>
      </c>
      <c r="W112" s="42"/>
      <c r="X112" s="42"/>
      <c r="Y112" s="10"/>
      <c r="Z112" s="10"/>
    </row>
    <row r="113" spans="1:26" ht="15.5" customHeight="1">
      <c r="A113" s="112" t="s">
        <v>258</v>
      </c>
      <c r="B113" s="2" t="s">
        <v>10</v>
      </c>
      <c r="C113" s="11">
        <v>1.04</v>
      </c>
      <c r="D113" s="2">
        <v>1.1299999999999999</v>
      </c>
      <c r="E113" s="2">
        <v>1.1499999999999999</v>
      </c>
      <c r="F113" s="9">
        <v>1.1100000000000001</v>
      </c>
      <c r="G113" s="30">
        <f>STDEVA(C113:E113)</f>
        <v>5.8594652770823076E-2</v>
      </c>
      <c r="H113" s="16" t="s">
        <v>87</v>
      </c>
      <c r="I113" s="16" t="s">
        <v>96</v>
      </c>
      <c r="J113" s="13">
        <v>635</v>
      </c>
      <c r="K113" s="16">
        <v>36.738</v>
      </c>
      <c r="L113" s="16">
        <v>37.478000000000002</v>
      </c>
      <c r="M113" s="16">
        <f>L113-K113</f>
        <v>0.74000000000000199</v>
      </c>
      <c r="N113" s="18">
        <f>M113/0.635</f>
        <v>1.1653543307086645</v>
      </c>
      <c r="O113" s="92">
        <f>AVERAGEA(N113:N115,N116:N118)</f>
        <v>1.1064566929133852</v>
      </c>
      <c r="P113" s="92">
        <f>STDEVA(N113:N115,N116:N118)</f>
        <v>0.2133570599780322</v>
      </c>
      <c r="R113" s="21"/>
      <c r="S113" s="21"/>
      <c r="T113" s="21"/>
      <c r="U113" s="21"/>
      <c r="V113" s="21"/>
      <c r="W113" s="21"/>
      <c r="X113" s="21"/>
      <c r="Y113" s="9"/>
      <c r="Z113" s="9"/>
    </row>
    <row r="114" spans="1:26" ht="15.5" customHeight="1">
      <c r="B114" s="2"/>
      <c r="C114" s="53">
        <v>1.04</v>
      </c>
      <c r="D114" s="54">
        <v>1.1299999999999999</v>
      </c>
      <c r="E114" s="54">
        <v>1.1499999999999999</v>
      </c>
      <c r="F114" s="62">
        <v>1.1100000000000001</v>
      </c>
      <c r="G114" s="55"/>
      <c r="H114" s="13" t="s">
        <v>89</v>
      </c>
      <c r="I114" s="13" t="s">
        <v>97</v>
      </c>
      <c r="J114" s="13">
        <v>635</v>
      </c>
      <c r="K114" s="13">
        <v>38.159999999999997</v>
      </c>
      <c r="L114" s="13">
        <v>38.646999999999998</v>
      </c>
      <c r="M114" s="13">
        <f>L114-K114</f>
        <v>0.48700000000000188</v>
      </c>
      <c r="N114" s="17">
        <f t="shared" ref="N114" si="98">M114/0.635</f>
        <v>0.76692913385827066</v>
      </c>
      <c r="O114" s="9"/>
      <c r="P114" s="9"/>
      <c r="R114" s="21"/>
      <c r="S114" s="21"/>
      <c r="T114" s="21"/>
      <c r="U114" s="21"/>
      <c r="V114" s="21"/>
      <c r="W114" s="21"/>
      <c r="X114" s="21"/>
      <c r="Y114" s="9"/>
      <c r="Z114" s="9"/>
    </row>
    <row r="115" spans="1:26" ht="15.5" customHeight="1">
      <c r="B115" s="2"/>
      <c r="C115" s="53">
        <v>1.04</v>
      </c>
      <c r="D115" s="54">
        <v>1.1299999999999999</v>
      </c>
      <c r="E115" s="54">
        <v>1.1499999999999999</v>
      </c>
      <c r="F115" s="62">
        <v>1.1100000000000001</v>
      </c>
      <c r="G115" s="55"/>
      <c r="H115" s="13" t="s">
        <v>91</v>
      </c>
      <c r="I115" s="13" t="s">
        <v>98</v>
      </c>
      <c r="J115" s="13">
        <v>635</v>
      </c>
      <c r="K115" s="13">
        <v>38.451000000000001</v>
      </c>
      <c r="L115" s="13">
        <v>47.398000000000003</v>
      </c>
      <c r="M115" s="13">
        <f>L115-K115</f>
        <v>8.9470000000000027</v>
      </c>
      <c r="N115" s="39"/>
      <c r="O115" s="9"/>
      <c r="P115" s="9"/>
      <c r="R115" s="21"/>
      <c r="S115" s="21"/>
      <c r="T115" s="21"/>
      <c r="U115" s="21"/>
      <c r="V115" s="21"/>
      <c r="W115" s="21"/>
      <c r="X115" s="21"/>
      <c r="Y115" s="9"/>
      <c r="Z115" s="9"/>
    </row>
    <row r="116" spans="1:26" ht="15.5" customHeight="1">
      <c r="B116" s="2"/>
      <c r="C116" s="53">
        <v>1.04</v>
      </c>
      <c r="D116" s="54">
        <v>1.1299999999999999</v>
      </c>
      <c r="E116" s="54">
        <v>1.1499999999999999</v>
      </c>
      <c r="F116" s="62">
        <v>1.1100000000000001</v>
      </c>
      <c r="G116" s="55"/>
      <c r="H116" s="2" t="s">
        <v>3</v>
      </c>
      <c r="I116" s="2" t="s">
        <v>34</v>
      </c>
      <c r="J116" s="2">
        <v>635</v>
      </c>
      <c r="K116" s="2">
        <v>37.212000000000003</v>
      </c>
      <c r="L116" s="2">
        <v>37.945999999999998</v>
      </c>
      <c r="M116" s="2">
        <f t="shared" si="95"/>
        <v>0.73399999999999466</v>
      </c>
      <c r="N116" s="9">
        <f t="shared" ref="N116:N124" si="99">M116/0.635</f>
        <v>1.1559055118110151</v>
      </c>
      <c r="O116" s="9"/>
      <c r="P116" s="9"/>
      <c r="R116" s="21">
        <v>37.383000000000003</v>
      </c>
      <c r="S116" s="21">
        <f>L116-R116</f>
        <v>0.56299999999999528</v>
      </c>
      <c r="T116" s="21">
        <f>R116-K116</f>
        <v>0.17099999999999937</v>
      </c>
      <c r="U116" s="21">
        <f>(T116/$M116)*100</f>
        <v>23.297002724795725</v>
      </c>
      <c r="V116" s="21">
        <f>((L116-R116)/$M116)*100</f>
        <v>76.702997275204282</v>
      </c>
      <c r="W116" s="9">
        <f>AVERAGEA(U116:U118)</f>
        <v>26.505703893547786</v>
      </c>
      <c r="X116" s="9">
        <f>AVERAGEA(V116:V118)</f>
        <v>73.494296106452211</v>
      </c>
      <c r="Y116" s="74">
        <f>STDEVA(U116:U118)</f>
        <v>7.0369362597133103</v>
      </c>
      <c r="Z116" s="74">
        <f>STDEVA(V116:V118)</f>
        <v>7.0369362597133094</v>
      </c>
    </row>
    <row r="117" spans="1:26" ht="15.5" customHeight="1">
      <c r="B117" s="2"/>
      <c r="C117" s="53">
        <v>1.04</v>
      </c>
      <c r="D117" s="54">
        <v>1.1299999999999999</v>
      </c>
      <c r="E117" s="54">
        <v>1.1499999999999999</v>
      </c>
      <c r="F117" s="62">
        <v>1.1100000000000001</v>
      </c>
      <c r="G117" s="55"/>
      <c r="H117" s="2" t="s">
        <v>1</v>
      </c>
      <c r="I117" s="2" t="s">
        <v>35</v>
      </c>
      <c r="J117" s="2">
        <v>635</v>
      </c>
      <c r="K117" s="2">
        <v>37.289000000000001</v>
      </c>
      <c r="L117" s="2">
        <v>38.148000000000003</v>
      </c>
      <c r="M117" s="2">
        <f t="shared" si="95"/>
        <v>0.85900000000000176</v>
      </c>
      <c r="N117" s="9">
        <f t="shared" si="99"/>
        <v>1.3527559055118137</v>
      </c>
      <c r="O117" s="9"/>
      <c r="P117" s="9"/>
      <c r="R117" s="21">
        <v>37.585999999999999</v>
      </c>
      <c r="S117" s="21">
        <f>L117-R117</f>
        <v>0.56200000000000472</v>
      </c>
      <c r="T117" s="21">
        <f>R117-K117</f>
        <v>0.29699999999999704</v>
      </c>
      <c r="U117" s="21">
        <f>(T117/$M117)*100</f>
        <v>34.575087310826127</v>
      </c>
      <c r="V117" s="21">
        <f>((L117-R117)/$M117)*100</f>
        <v>65.42491268917388</v>
      </c>
      <c r="W117" s="21"/>
      <c r="X117" s="21"/>
      <c r="Y117" s="9"/>
      <c r="Z117" s="9"/>
    </row>
    <row r="118" spans="1:26" ht="15.5" customHeight="1" thickBot="1">
      <c r="A118" s="116"/>
      <c r="B118" s="3"/>
      <c r="C118" s="56">
        <v>1.04</v>
      </c>
      <c r="D118" s="57">
        <v>1.1299999999999999</v>
      </c>
      <c r="E118" s="57">
        <v>1.1499999999999999</v>
      </c>
      <c r="F118" s="81">
        <v>1.1100000000000001</v>
      </c>
      <c r="G118" s="58"/>
      <c r="H118" s="3" t="s">
        <v>0</v>
      </c>
      <c r="I118" s="3" t="s">
        <v>36</v>
      </c>
      <c r="J118" s="3">
        <v>635</v>
      </c>
      <c r="K118" s="3">
        <v>37.728999999999999</v>
      </c>
      <c r="L118" s="3">
        <v>38.421999999999997</v>
      </c>
      <c r="M118" s="3">
        <f t="shared" si="95"/>
        <v>0.69299999999999784</v>
      </c>
      <c r="N118" s="10">
        <f t="shared" si="99"/>
        <v>1.091338582677162</v>
      </c>
      <c r="O118" s="10"/>
      <c r="P118" s="10"/>
      <c r="Q118" s="6"/>
      <c r="R118" s="42">
        <v>37.878999999999998</v>
      </c>
      <c r="S118" s="42">
        <f>L118-R118</f>
        <v>0.54299999999999926</v>
      </c>
      <c r="T118" s="42">
        <f>R118-K118</f>
        <v>0.14999999999999858</v>
      </c>
      <c r="U118" s="42">
        <f>(T118/$M118)*100</f>
        <v>21.645021645021504</v>
      </c>
      <c r="V118" s="42">
        <f>((L118-R118)/$M118)*100</f>
        <v>78.354978354978485</v>
      </c>
      <c r="W118" s="42"/>
      <c r="X118" s="42"/>
      <c r="Y118" s="10"/>
      <c r="Z118" s="10"/>
    </row>
    <row r="119" spans="1:26" ht="15.5" customHeight="1">
      <c r="A119" s="112" t="s">
        <v>259</v>
      </c>
      <c r="B119" s="2" t="s">
        <v>11</v>
      </c>
      <c r="C119" s="11">
        <v>1.32</v>
      </c>
      <c r="D119" s="2">
        <v>2.21</v>
      </c>
      <c r="E119" s="2">
        <v>1.48</v>
      </c>
      <c r="F119" s="9">
        <v>1.67</v>
      </c>
      <c r="G119" s="30">
        <f>STDEVA(C119:E119)</f>
        <v>0.47444704657105863</v>
      </c>
      <c r="H119" s="16" t="s">
        <v>87</v>
      </c>
      <c r="I119" s="16" t="s">
        <v>99</v>
      </c>
      <c r="J119" s="13">
        <v>635</v>
      </c>
      <c r="K119" s="16">
        <v>38.121000000000002</v>
      </c>
      <c r="L119" s="16">
        <v>39.027999999999999</v>
      </c>
      <c r="M119" s="16">
        <f>L119-K119</f>
        <v>0.90699999999999648</v>
      </c>
      <c r="N119" s="18">
        <f>M119/0.635</f>
        <v>1.4283464566929078</v>
      </c>
      <c r="O119" s="92">
        <f>AVERAGEA(N119:N124)</f>
        <v>1.54199475065617</v>
      </c>
      <c r="P119" s="92">
        <f>STDEVA(N119:N124)</f>
        <v>0.60558535880632658</v>
      </c>
      <c r="R119" s="21"/>
      <c r="S119" s="21"/>
      <c r="T119" s="21"/>
      <c r="U119" s="21"/>
      <c r="V119" s="21"/>
      <c r="W119" s="21"/>
      <c r="X119" s="21"/>
      <c r="Y119" s="9"/>
      <c r="Z119" s="9"/>
    </row>
    <row r="120" spans="1:26" ht="15.5" customHeight="1">
      <c r="B120" s="2"/>
      <c r="C120" s="53">
        <v>1.32</v>
      </c>
      <c r="D120" s="54">
        <v>2.21</v>
      </c>
      <c r="E120" s="54">
        <v>1.48</v>
      </c>
      <c r="F120" s="62">
        <v>1.67</v>
      </c>
      <c r="G120" s="55"/>
      <c r="H120" s="13" t="s">
        <v>89</v>
      </c>
      <c r="I120" s="13" t="s">
        <v>100</v>
      </c>
      <c r="J120" s="13">
        <v>635</v>
      </c>
      <c r="K120" s="13">
        <v>38.045999999999999</v>
      </c>
      <c r="L120" s="13">
        <v>38.965000000000003</v>
      </c>
      <c r="M120" s="13">
        <f>L120-K120</f>
        <v>0.91900000000000404</v>
      </c>
      <c r="N120" s="17">
        <f>M120/0.635</f>
        <v>1.4472440944881952</v>
      </c>
      <c r="O120" s="9"/>
      <c r="P120" s="9"/>
      <c r="R120" s="21"/>
      <c r="S120" s="21"/>
      <c r="T120" s="21"/>
      <c r="U120" s="21"/>
      <c r="V120" s="21"/>
      <c r="W120" s="21"/>
      <c r="X120" s="21"/>
      <c r="Y120" s="9"/>
      <c r="Z120" s="9"/>
    </row>
    <row r="121" spans="1:26" ht="15.5" customHeight="1">
      <c r="B121" s="2"/>
      <c r="C121" s="53">
        <v>1.32</v>
      </c>
      <c r="D121" s="54">
        <v>2.21</v>
      </c>
      <c r="E121" s="54">
        <v>1.48</v>
      </c>
      <c r="F121" s="62">
        <v>1.67</v>
      </c>
      <c r="G121" s="55"/>
      <c r="H121" s="13" t="s">
        <v>91</v>
      </c>
      <c r="I121" s="13" t="s">
        <v>101</v>
      </c>
      <c r="J121" s="13">
        <v>635</v>
      </c>
      <c r="K121" s="13">
        <v>38.210999999999999</v>
      </c>
      <c r="L121" s="13">
        <v>39.009</v>
      </c>
      <c r="M121" s="13">
        <f>L121-K121</f>
        <v>0.79800000000000182</v>
      </c>
      <c r="N121" s="17">
        <f>M121/0.635</f>
        <v>1.2566929133858296</v>
      </c>
      <c r="O121" s="9"/>
      <c r="P121" s="9"/>
      <c r="R121" s="21"/>
      <c r="S121" s="21"/>
      <c r="T121" s="21"/>
      <c r="U121" s="21"/>
      <c r="V121" s="21"/>
      <c r="W121" s="21"/>
      <c r="X121" s="21"/>
      <c r="Y121" s="9"/>
      <c r="Z121" s="9"/>
    </row>
    <row r="122" spans="1:26" ht="15.5" customHeight="1">
      <c r="C122" s="53">
        <v>1.32</v>
      </c>
      <c r="D122" s="54">
        <v>2.21</v>
      </c>
      <c r="E122" s="54">
        <v>1.48</v>
      </c>
      <c r="F122" s="62">
        <v>1.67</v>
      </c>
      <c r="G122" s="55"/>
      <c r="H122" s="2" t="s">
        <v>2</v>
      </c>
      <c r="I122" s="2" t="s">
        <v>37</v>
      </c>
      <c r="J122" s="2">
        <v>635</v>
      </c>
      <c r="K122" s="2">
        <v>38.555</v>
      </c>
      <c r="L122" s="2">
        <v>40.304000000000002</v>
      </c>
      <c r="M122" s="2">
        <f t="shared" si="95"/>
        <v>1.7490000000000023</v>
      </c>
      <c r="N122" s="9">
        <f t="shared" si="99"/>
        <v>2.754330708661421</v>
      </c>
      <c r="O122" s="9"/>
      <c r="P122" s="9"/>
      <c r="Q122" t="s">
        <v>74</v>
      </c>
      <c r="R122" s="21">
        <v>39.679000000000002</v>
      </c>
      <c r="S122" s="21">
        <f>L122-R122</f>
        <v>0.625</v>
      </c>
      <c r="T122" s="21">
        <f>R122-K122</f>
        <v>1.1240000000000023</v>
      </c>
      <c r="U122" s="76">
        <f>(T122/$M122)*100</f>
        <v>64.265294453973738</v>
      </c>
      <c r="V122" s="76">
        <f>((L122-R122)/$M122)*100</f>
        <v>35.734705546026255</v>
      </c>
      <c r="W122" s="9">
        <f>AVERAGEA(U122:U124)</f>
        <v>46.031551804600973</v>
      </c>
      <c r="X122" s="9">
        <f>AVERAGEA(V122:V124)</f>
        <v>53.968448195399027</v>
      </c>
      <c r="Y122" s="74">
        <f>STDEVA(U122:U124)</f>
        <v>16.814153511893466</v>
      </c>
      <c r="Z122" s="74">
        <f>STDEVA(V122:V124)</f>
        <v>16.814153511893412</v>
      </c>
    </row>
    <row r="123" spans="1:26" ht="15.5" customHeight="1">
      <c r="B123" s="2"/>
      <c r="C123" s="53">
        <v>1.32</v>
      </c>
      <c r="D123" s="54">
        <v>2.21</v>
      </c>
      <c r="E123" s="54">
        <v>1.48</v>
      </c>
      <c r="F123" s="62">
        <v>1.67</v>
      </c>
      <c r="G123" s="55"/>
      <c r="H123" s="2" t="s">
        <v>1</v>
      </c>
      <c r="I123" s="2" t="s">
        <v>38</v>
      </c>
      <c r="J123" s="2">
        <v>635</v>
      </c>
      <c r="K123" s="2">
        <v>37.494</v>
      </c>
      <c r="L123" s="2">
        <v>38.222999999999999</v>
      </c>
      <c r="M123" s="2">
        <f t="shared" si="95"/>
        <v>0.7289999999999992</v>
      </c>
      <c r="N123" s="9">
        <f t="shared" si="99"/>
        <v>1.1480314960629909</v>
      </c>
      <c r="O123" s="9"/>
      <c r="P123" s="9"/>
      <c r="R123" s="21">
        <v>37.720999999999997</v>
      </c>
      <c r="S123" s="21">
        <f>L123-R123</f>
        <v>0.50200000000000244</v>
      </c>
      <c r="T123" s="21">
        <f>R123-K123</f>
        <v>0.22699999999999676</v>
      </c>
      <c r="U123" s="21">
        <f>(T123/$M123)*100</f>
        <v>31.138545953360357</v>
      </c>
      <c r="V123" s="21">
        <f>((L123-R123)/$M123)*100</f>
        <v>68.861454046639651</v>
      </c>
      <c r="W123" s="21"/>
      <c r="X123" s="21"/>
      <c r="Y123" s="9"/>
      <c r="Z123" s="9"/>
    </row>
    <row r="124" spans="1:26" ht="15.5" customHeight="1" thickBot="1">
      <c r="A124" s="116"/>
      <c r="B124" s="3"/>
      <c r="C124" s="56">
        <v>1.32</v>
      </c>
      <c r="D124" s="57">
        <v>2.21</v>
      </c>
      <c r="E124" s="57">
        <v>1.48</v>
      </c>
      <c r="F124" s="81">
        <v>1.67</v>
      </c>
      <c r="G124" s="58"/>
      <c r="H124" s="3" t="s">
        <v>0</v>
      </c>
      <c r="I124" s="3" t="s">
        <v>39</v>
      </c>
      <c r="J124" s="3">
        <v>635</v>
      </c>
      <c r="K124" s="3">
        <v>37.073999999999998</v>
      </c>
      <c r="L124" s="3">
        <v>37.847000000000001</v>
      </c>
      <c r="M124" s="3">
        <f t="shared" si="95"/>
        <v>0.77300000000000324</v>
      </c>
      <c r="N124" s="10">
        <f t="shared" si="99"/>
        <v>1.2173228346456744</v>
      </c>
      <c r="O124" s="10"/>
      <c r="P124" s="10"/>
      <c r="Q124" s="6"/>
      <c r="R124" s="42">
        <v>37.404000000000003</v>
      </c>
      <c r="S124" s="42">
        <f>L124-R124</f>
        <v>0.44299999999999784</v>
      </c>
      <c r="T124" s="42">
        <f>R124-K124</f>
        <v>0.3300000000000054</v>
      </c>
      <c r="U124" s="42">
        <f>(T124/$M124)*100</f>
        <v>42.690815006468824</v>
      </c>
      <c r="V124" s="42">
        <f>((L124-R124)/$M124)*100</f>
        <v>57.309184993531169</v>
      </c>
      <c r="W124" s="42"/>
      <c r="X124" s="42"/>
      <c r="Y124" s="10"/>
      <c r="Z124" s="10"/>
    </row>
    <row r="125" spans="1:26" ht="15.5" customHeight="1">
      <c r="A125" s="112" t="s">
        <v>260</v>
      </c>
      <c r="B125" s="2" t="s">
        <v>12</v>
      </c>
      <c r="C125" s="11">
        <v>4.7300000000000004</v>
      </c>
      <c r="D125" s="2">
        <v>3.5</v>
      </c>
      <c r="E125" s="2">
        <v>3.46</v>
      </c>
      <c r="F125" s="9">
        <v>3.9</v>
      </c>
      <c r="G125" s="30">
        <f>STDEVA(C125:E125)</f>
        <v>0.72196491142806074</v>
      </c>
      <c r="H125" s="16" t="s">
        <v>87</v>
      </c>
      <c r="I125" s="16" t="s">
        <v>102</v>
      </c>
      <c r="J125" s="13">
        <v>635</v>
      </c>
      <c r="K125" s="16">
        <v>38.207000000000001</v>
      </c>
      <c r="L125" s="16">
        <v>39.698</v>
      </c>
      <c r="M125" s="16">
        <f>L125-K125</f>
        <v>1.4909999999999997</v>
      </c>
      <c r="N125" s="18">
        <f>M125/0.635</f>
        <v>2.3480314960629918</v>
      </c>
      <c r="O125" s="92">
        <f>AVERAGEA(N125:N127,N128:N130)</f>
        <v>2.4908136482939636</v>
      </c>
      <c r="P125" s="92">
        <f>STDEVA(N125:N127,N128:N130)</f>
        <v>8.1511340447394443E-2</v>
      </c>
      <c r="R125" s="21"/>
      <c r="S125" s="21"/>
      <c r="T125" s="21"/>
      <c r="U125" s="21"/>
      <c r="V125" s="21"/>
      <c r="W125" s="21"/>
      <c r="X125" s="21"/>
      <c r="Y125" s="9"/>
      <c r="Z125" s="9"/>
    </row>
    <row r="126" spans="1:26" ht="15.5" customHeight="1">
      <c r="B126" s="2"/>
      <c r="C126" s="53">
        <v>4.7300000000000004</v>
      </c>
      <c r="D126" s="54">
        <v>3.5</v>
      </c>
      <c r="E126" s="54">
        <v>3.46</v>
      </c>
      <c r="F126" s="62">
        <v>3.9</v>
      </c>
      <c r="G126" s="55"/>
      <c r="H126" s="13" t="s">
        <v>89</v>
      </c>
      <c r="I126" s="13" t="s">
        <v>103</v>
      </c>
      <c r="J126" s="13">
        <v>635</v>
      </c>
      <c r="K126" s="13">
        <v>38.121000000000002</v>
      </c>
      <c r="L126" s="13">
        <v>39.725000000000001</v>
      </c>
      <c r="M126" s="13">
        <f>L126-K126</f>
        <v>1.6039999999999992</v>
      </c>
      <c r="N126" s="17">
        <f>M126/0.635</f>
        <v>2.5259842519685027</v>
      </c>
      <c r="O126" s="9"/>
      <c r="P126" s="9"/>
      <c r="R126" s="21"/>
      <c r="S126" s="21"/>
      <c r="T126" s="21"/>
      <c r="U126" s="21"/>
      <c r="V126" s="21"/>
      <c r="W126" s="21"/>
      <c r="X126" s="21"/>
      <c r="Y126" s="9"/>
      <c r="Z126" s="9"/>
    </row>
    <row r="127" spans="1:26" ht="15.5" customHeight="1">
      <c r="B127" s="2"/>
      <c r="C127" s="53">
        <v>4.7300000000000004</v>
      </c>
      <c r="D127" s="54">
        <v>3.5</v>
      </c>
      <c r="E127" s="54">
        <v>3.46</v>
      </c>
      <c r="F127" s="62">
        <v>3.9</v>
      </c>
      <c r="G127" s="55"/>
      <c r="H127" s="13" t="s">
        <v>91</v>
      </c>
      <c r="I127" s="13" t="s">
        <v>104</v>
      </c>
      <c r="J127" s="13">
        <v>635</v>
      </c>
      <c r="K127" s="13">
        <v>37.098999999999997</v>
      </c>
      <c r="L127" s="13">
        <v>38.722999999999999</v>
      </c>
      <c r="M127" s="13">
        <f>L127-K127</f>
        <v>1.6240000000000023</v>
      </c>
      <c r="N127" s="17">
        <f>M127/0.635</f>
        <v>2.5574803149606335</v>
      </c>
      <c r="O127" s="9"/>
      <c r="P127" s="9"/>
      <c r="R127" s="21"/>
      <c r="S127" s="21"/>
      <c r="T127" s="21"/>
      <c r="U127" s="21"/>
      <c r="V127" s="21"/>
      <c r="W127" s="21"/>
      <c r="X127" s="21"/>
      <c r="Y127" s="9"/>
      <c r="Z127" s="9"/>
    </row>
    <row r="128" spans="1:26" ht="15.5" customHeight="1">
      <c r="B128" s="2"/>
      <c r="C128" s="53">
        <v>4.7300000000000004</v>
      </c>
      <c r="D128" s="54">
        <v>3.5</v>
      </c>
      <c r="E128" s="54">
        <v>3.46</v>
      </c>
      <c r="F128" s="62">
        <v>3.9</v>
      </c>
      <c r="G128" s="55"/>
      <c r="H128" s="2" t="s">
        <v>2</v>
      </c>
      <c r="I128" s="2" t="s">
        <v>41</v>
      </c>
      <c r="J128" s="2">
        <v>635</v>
      </c>
      <c r="K128" s="2">
        <v>39.183</v>
      </c>
      <c r="L128" s="2">
        <v>40.78</v>
      </c>
      <c r="M128" s="2">
        <f t="shared" si="95"/>
        <v>1.5970000000000013</v>
      </c>
      <c r="N128" s="9">
        <f t="shared" ref="N128:N136" si="100">M128/0.635</f>
        <v>2.5149606299212617</v>
      </c>
      <c r="O128" s="9"/>
      <c r="P128" s="9"/>
      <c r="R128" s="21">
        <v>40.161000000000001</v>
      </c>
      <c r="S128" s="21">
        <f>L128-R128</f>
        <v>0.61899999999999977</v>
      </c>
      <c r="T128" s="21">
        <f>R128-K128</f>
        <v>0.97800000000000153</v>
      </c>
      <c r="U128" s="21">
        <f>(T128/$M128)*100</f>
        <v>61.23982467125866</v>
      </c>
      <c r="V128" s="21">
        <f>((L128-R128)/$M128)*100</f>
        <v>38.76017532874134</v>
      </c>
      <c r="W128" s="9">
        <f>AVERAGEA(U128:U130)</f>
        <v>62.741341810455765</v>
      </c>
      <c r="X128" s="9">
        <f>AVERAGEA(V128:V130)</f>
        <v>37.258658189544235</v>
      </c>
      <c r="Y128" s="74">
        <f>STDEVA(U128:U130)</f>
        <v>3.3709918433757049</v>
      </c>
      <c r="Z128" s="74">
        <f>STDEVA(V128:V130)</f>
        <v>3.3709918433757049</v>
      </c>
    </row>
    <row r="129" spans="1:26" ht="15.5" customHeight="1">
      <c r="B129" s="2"/>
      <c r="C129" s="53">
        <v>4.7300000000000004</v>
      </c>
      <c r="D129" s="54">
        <v>3.5</v>
      </c>
      <c r="E129" s="54">
        <v>3.46</v>
      </c>
      <c r="F129" s="62">
        <v>3.9</v>
      </c>
      <c r="G129" s="55"/>
      <c r="H129" s="2" t="s">
        <v>1</v>
      </c>
      <c r="I129" s="2" t="s">
        <v>42</v>
      </c>
      <c r="J129" s="2">
        <v>635</v>
      </c>
      <c r="K129" s="2">
        <v>37.993000000000002</v>
      </c>
      <c r="L129" s="2">
        <v>39.543999999999997</v>
      </c>
      <c r="M129" s="2">
        <f t="shared" si="95"/>
        <v>1.5509999999999948</v>
      </c>
      <c r="N129" s="9">
        <f t="shared" si="100"/>
        <v>2.442519685039362</v>
      </c>
      <c r="O129" s="9"/>
      <c r="P129" s="9"/>
      <c r="R129" s="21">
        <v>39.026000000000003</v>
      </c>
      <c r="S129" s="21">
        <f>L129-R129</f>
        <v>0.51799999999999358</v>
      </c>
      <c r="T129" s="21">
        <f>R129-K129</f>
        <v>1.0330000000000013</v>
      </c>
      <c r="U129" s="21">
        <f>(T129/$M129)*100</f>
        <v>66.602192134107327</v>
      </c>
      <c r="V129" s="21">
        <f>((L129-R129)/$M129)*100</f>
        <v>33.397807865892673</v>
      </c>
      <c r="W129" s="21"/>
      <c r="X129" s="21"/>
      <c r="Y129" s="9"/>
      <c r="Z129" s="9"/>
    </row>
    <row r="130" spans="1:26" ht="15.5" customHeight="1" thickBot="1">
      <c r="A130" s="116"/>
      <c r="B130" s="3"/>
      <c r="C130" s="56">
        <v>4.7300000000000004</v>
      </c>
      <c r="D130" s="57">
        <v>3.5</v>
      </c>
      <c r="E130" s="57">
        <v>3.46</v>
      </c>
      <c r="F130" s="81">
        <v>3.9</v>
      </c>
      <c r="G130" s="58"/>
      <c r="H130" s="3" t="s">
        <v>0</v>
      </c>
      <c r="I130" s="3" t="s">
        <v>43</v>
      </c>
      <c r="J130" s="3">
        <v>635</v>
      </c>
      <c r="K130" s="3">
        <v>38.323999999999998</v>
      </c>
      <c r="L130" s="3">
        <v>39.947000000000003</v>
      </c>
      <c r="M130" s="3">
        <f t="shared" si="95"/>
        <v>1.6230000000000047</v>
      </c>
      <c r="N130" s="10">
        <f t="shared" si="100"/>
        <v>2.555905511811031</v>
      </c>
      <c r="O130" s="10"/>
      <c r="P130" s="10"/>
      <c r="Q130" s="6"/>
      <c r="R130" s="42">
        <v>39.304000000000002</v>
      </c>
      <c r="S130" s="42">
        <f>L130-R130</f>
        <v>0.64300000000000068</v>
      </c>
      <c r="T130" s="42">
        <f>R130-K130</f>
        <v>0.98000000000000398</v>
      </c>
      <c r="U130" s="42">
        <f t="shared" ref="U130:U181" si="101">(T130/$M130)*100</f>
        <v>60.382008626001301</v>
      </c>
      <c r="V130" s="42">
        <f>((L130-R130)/$M130)*100</f>
        <v>39.617991373998699</v>
      </c>
      <c r="W130" s="42"/>
      <c r="X130" s="42"/>
      <c r="Y130" s="10"/>
      <c r="Z130" s="10"/>
    </row>
    <row r="131" spans="1:26" ht="15.5" customHeight="1">
      <c r="A131" s="112" t="s">
        <v>261</v>
      </c>
      <c r="B131" s="2" t="s">
        <v>13</v>
      </c>
      <c r="C131" s="11">
        <v>1.05</v>
      </c>
      <c r="D131" s="2">
        <v>0.67</v>
      </c>
      <c r="E131" s="2">
        <v>1.95</v>
      </c>
      <c r="F131" s="9">
        <v>1.22</v>
      </c>
      <c r="G131" s="30">
        <f>STDEVA(C131:E131)</f>
        <v>0.65736849128425168</v>
      </c>
      <c r="H131" s="16" t="s">
        <v>87</v>
      </c>
      <c r="I131" s="16" t="s">
        <v>105</v>
      </c>
      <c r="J131" s="13">
        <v>635</v>
      </c>
      <c r="K131" s="16">
        <v>37.433</v>
      </c>
      <c r="L131" s="16">
        <v>37.716999999999999</v>
      </c>
      <c r="M131" s="16">
        <f>L131-K131</f>
        <v>0.28399999999999892</v>
      </c>
      <c r="N131" s="17">
        <f>M131/0.635</f>
        <v>0.44724409448818725</v>
      </c>
      <c r="O131" s="92">
        <f>AVERAGEA(N131:N136)</f>
        <v>0.6031496062992131</v>
      </c>
      <c r="P131" s="92">
        <f>STDEVA(N131:N136)</f>
        <v>0.18711418445280065</v>
      </c>
      <c r="R131" s="21"/>
      <c r="S131" s="21"/>
      <c r="T131" s="21"/>
      <c r="U131" s="21"/>
      <c r="V131" s="21"/>
      <c r="W131" s="21"/>
      <c r="X131" s="21"/>
      <c r="Y131" s="9"/>
      <c r="Z131" s="9"/>
    </row>
    <row r="132" spans="1:26" ht="15.5" customHeight="1">
      <c r="B132" s="2"/>
      <c r="C132" s="53">
        <v>1.05</v>
      </c>
      <c r="D132" s="54">
        <v>0.67</v>
      </c>
      <c r="E132" s="54">
        <v>1.95</v>
      </c>
      <c r="F132" s="62">
        <v>1.22</v>
      </c>
      <c r="G132" s="55"/>
      <c r="H132" s="13" t="s">
        <v>89</v>
      </c>
      <c r="I132" s="13" t="s">
        <v>106</v>
      </c>
      <c r="J132" s="13">
        <v>635</v>
      </c>
      <c r="K132" s="13">
        <v>37.005000000000003</v>
      </c>
      <c r="L132" s="13">
        <v>37.344999999999999</v>
      </c>
      <c r="M132" s="13">
        <f>L132-K132</f>
        <v>0.33999999999999631</v>
      </c>
      <c r="N132" s="17">
        <f>M132/0.635</f>
        <v>0.5354330708661359</v>
      </c>
      <c r="O132" s="9"/>
      <c r="P132" s="9"/>
      <c r="R132" s="21"/>
      <c r="S132" s="21"/>
      <c r="T132" s="21"/>
      <c r="U132" s="21"/>
      <c r="V132" s="21"/>
      <c r="W132" s="21"/>
      <c r="X132" s="21"/>
      <c r="Y132" s="9"/>
      <c r="Z132" s="9"/>
    </row>
    <row r="133" spans="1:26" ht="15.5" customHeight="1">
      <c r="B133" s="2"/>
      <c r="C133" s="53">
        <v>1.05</v>
      </c>
      <c r="D133" s="54">
        <v>0.67</v>
      </c>
      <c r="E133" s="54">
        <v>1.95</v>
      </c>
      <c r="F133" s="62">
        <v>1.22</v>
      </c>
      <c r="G133" s="55"/>
      <c r="H133" s="13" t="s">
        <v>91</v>
      </c>
      <c r="I133" s="13" t="s">
        <v>107</v>
      </c>
      <c r="J133" s="13">
        <v>635</v>
      </c>
      <c r="K133" s="13">
        <v>37.475999999999999</v>
      </c>
      <c r="L133" s="13">
        <v>38.005000000000003</v>
      </c>
      <c r="M133" s="13">
        <f>L133-K133</f>
        <v>0.52900000000000347</v>
      </c>
      <c r="N133" s="17">
        <f>M133/0.635</f>
        <v>0.83307086614173775</v>
      </c>
      <c r="O133" s="9"/>
      <c r="P133" s="9"/>
      <c r="R133" s="21"/>
      <c r="S133" s="21"/>
      <c r="T133" s="21"/>
      <c r="U133" s="21"/>
      <c r="V133" s="21"/>
      <c r="W133" s="21"/>
      <c r="X133" s="21"/>
      <c r="Y133" s="9"/>
      <c r="Z133" s="9"/>
    </row>
    <row r="134" spans="1:26" ht="15.5" customHeight="1">
      <c r="C134" s="53">
        <v>1.05</v>
      </c>
      <c r="D134" s="54">
        <v>0.67</v>
      </c>
      <c r="E134" s="54">
        <v>1.95</v>
      </c>
      <c r="F134" s="62">
        <v>1.22</v>
      </c>
      <c r="G134" s="55"/>
      <c r="H134" s="2" t="s">
        <v>2</v>
      </c>
      <c r="I134" s="2" t="s">
        <v>44</v>
      </c>
      <c r="J134" s="2">
        <v>635</v>
      </c>
      <c r="K134" s="2">
        <v>37.21</v>
      </c>
      <c r="L134" s="2">
        <v>37.65</v>
      </c>
      <c r="M134" s="2">
        <f t="shared" si="95"/>
        <v>0.43999999999999773</v>
      </c>
      <c r="N134" s="9">
        <f t="shared" si="100"/>
        <v>0.69291338582676809</v>
      </c>
      <c r="O134" s="9"/>
      <c r="P134" s="9"/>
      <c r="R134" s="21">
        <v>37.234999999999999</v>
      </c>
      <c r="S134" s="21">
        <f>L134-R134</f>
        <v>0.41499999999999915</v>
      </c>
      <c r="T134" s="21">
        <f>R134-K134</f>
        <v>2.4999999999998579E-2</v>
      </c>
      <c r="U134" s="21">
        <f t="shared" si="101"/>
        <v>5.6818181818178886</v>
      </c>
      <c r="V134" s="21">
        <f>((L134-R134)/$M134)*100</f>
        <v>94.318181818182111</v>
      </c>
      <c r="W134" s="9">
        <f>AVERAGEA(U134:U136)</f>
        <v>4.0909090909089816</v>
      </c>
      <c r="X134" s="9">
        <f>AVERAGEA(V134:V136)</f>
        <v>95.90909090909102</v>
      </c>
      <c r="Y134" s="74">
        <f>STDEVA(U134:U136)</f>
        <v>2.2498852128660265</v>
      </c>
      <c r="Z134" s="74">
        <f>STDEVA(V134:V136)</f>
        <v>2.24988521286603</v>
      </c>
    </row>
    <row r="135" spans="1:26" ht="15.5" customHeight="1">
      <c r="B135" s="2"/>
      <c r="C135" s="53">
        <v>1.05</v>
      </c>
      <c r="D135" s="54">
        <v>0.67</v>
      </c>
      <c r="E135" s="54">
        <v>1.95</v>
      </c>
      <c r="F135" s="62">
        <v>1.22</v>
      </c>
      <c r="G135" s="55"/>
      <c r="H135" s="2" t="s">
        <v>1</v>
      </c>
      <c r="I135" s="2" t="s">
        <v>45</v>
      </c>
      <c r="J135" s="2">
        <v>635</v>
      </c>
      <c r="K135" s="2">
        <v>37.104999999999997</v>
      </c>
      <c r="L135" s="2">
        <v>37.33</v>
      </c>
      <c r="M135" s="2">
        <f t="shared" si="95"/>
        <v>0.22500000000000142</v>
      </c>
      <c r="N135" s="9">
        <f t="shared" si="100"/>
        <v>0.35433070866141958</v>
      </c>
      <c r="O135" s="9"/>
      <c r="P135" s="9"/>
      <c r="Q135" t="s">
        <v>21</v>
      </c>
      <c r="R135" s="21">
        <v>36.927999999999997</v>
      </c>
      <c r="S135" s="21">
        <f>L135-R135</f>
        <v>0.40200000000000102</v>
      </c>
      <c r="T135" s="25">
        <f>R135-K135</f>
        <v>-0.1769999999999996</v>
      </c>
      <c r="U135" s="21"/>
      <c r="V135" s="21"/>
      <c r="W135" s="9"/>
      <c r="X135" s="9"/>
      <c r="Y135" s="9"/>
      <c r="Z135" s="9"/>
    </row>
    <row r="136" spans="1:26" ht="15.5" customHeight="1" thickBot="1">
      <c r="A136" s="116"/>
      <c r="B136" s="3"/>
      <c r="C136" s="56">
        <v>1.05</v>
      </c>
      <c r="D136" s="57">
        <v>0.67</v>
      </c>
      <c r="E136" s="57">
        <v>1.95</v>
      </c>
      <c r="F136" s="81">
        <v>1.22</v>
      </c>
      <c r="G136" s="58"/>
      <c r="H136" s="3" t="s">
        <v>0</v>
      </c>
      <c r="I136" s="3" t="s">
        <v>46</v>
      </c>
      <c r="J136" s="3">
        <v>635</v>
      </c>
      <c r="K136" s="3">
        <v>38.265999999999998</v>
      </c>
      <c r="L136" s="3">
        <v>38.746000000000002</v>
      </c>
      <c r="M136" s="3">
        <f t="shared" si="95"/>
        <v>0.48000000000000398</v>
      </c>
      <c r="N136" s="10">
        <f t="shared" si="100"/>
        <v>0.75590551181102983</v>
      </c>
      <c r="O136" s="10"/>
      <c r="P136" s="10"/>
      <c r="Q136" s="6"/>
      <c r="R136" s="42">
        <v>38.277999999999999</v>
      </c>
      <c r="S136" s="42">
        <f>L136-R136</f>
        <v>0.46800000000000352</v>
      </c>
      <c r="T136" s="42">
        <f>R136-K136</f>
        <v>1.2000000000000455E-2</v>
      </c>
      <c r="U136" s="42">
        <f t="shared" si="101"/>
        <v>2.5000000000000742</v>
      </c>
      <c r="V136" s="42">
        <f>((L136-R136)/$M136)*100</f>
        <v>97.499999999999929</v>
      </c>
      <c r="W136" s="10"/>
      <c r="X136" s="10"/>
      <c r="Y136" s="10"/>
      <c r="Z136" s="10"/>
    </row>
    <row r="137" spans="1:26" ht="15.5" customHeight="1">
      <c r="A137" s="112" t="s">
        <v>262</v>
      </c>
      <c r="B137" s="2" t="s">
        <v>14</v>
      </c>
      <c r="C137" s="11">
        <v>0.56999999999999995</v>
      </c>
      <c r="D137" s="2">
        <v>0.66</v>
      </c>
      <c r="E137" s="2">
        <v>0.63</v>
      </c>
      <c r="F137" s="9">
        <v>0.62</v>
      </c>
      <c r="G137" s="30">
        <f>STDEVA(C137:E137)</f>
        <v>4.5825756949558441E-2</v>
      </c>
      <c r="H137" s="16" t="s">
        <v>87</v>
      </c>
      <c r="I137" s="16" t="s">
        <v>108</v>
      </c>
      <c r="J137" s="13">
        <v>1080</v>
      </c>
      <c r="K137" s="16">
        <v>37.427999999999997</v>
      </c>
      <c r="L137" s="16">
        <v>38.014000000000003</v>
      </c>
      <c r="M137" s="16">
        <f>L137-K137</f>
        <v>0.58600000000000563</v>
      </c>
      <c r="N137" s="18">
        <f>M137/1.08</f>
        <v>0.54259259259259773</v>
      </c>
      <c r="O137" s="92">
        <f>AVERAGEA(N137:N139,N140:N142)</f>
        <v>0.45478395061728433</v>
      </c>
      <c r="P137" s="92">
        <f>STDEVA(N137:N139,N140:N142)</f>
        <v>0.22281819517809551</v>
      </c>
      <c r="R137" s="21"/>
      <c r="S137" s="21"/>
      <c r="T137" s="21"/>
      <c r="U137" s="21"/>
      <c r="V137" s="21"/>
      <c r="W137" s="9"/>
      <c r="X137" s="9"/>
      <c r="Y137" s="9"/>
      <c r="Z137" s="9"/>
    </row>
    <row r="138" spans="1:26" ht="15.5" customHeight="1">
      <c r="B138" s="2"/>
      <c r="C138" s="53">
        <v>0.56999999999999995</v>
      </c>
      <c r="D138" s="54">
        <v>0.66</v>
      </c>
      <c r="E138" s="54">
        <v>0.63</v>
      </c>
      <c r="F138" s="62">
        <v>0.62</v>
      </c>
      <c r="G138" s="55"/>
      <c r="H138" s="13" t="s">
        <v>89</v>
      </c>
      <c r="I138" s="13" t="s">
        <v>109</v>
      </c>
      <c r="J138" s="13">
        <v>1080</v>
      </c>
      <c r="K138" s="13">
        <v>37.392000000000003</v>
      </c>
      <c r="L138" s="13">
        <v>37.994</v>
      </c>
      <c r="M138" s="13">
        <f>L138-K138</f>
        <v>0.60199999999999676</v>
      </c>
      <c r="N138" s="17">
        <f t="shared" ref="N138:N139" si="102">M138/1.08</f>
        <v>0.55740740740740435</v>
      </c>
      <c r="O138" s="9"/>
      <c r="P138" s="9"/>
      <c r="R138" s="21"/>
      <c r="S138" s="21"/>
      <c r="T138" s="21"/>
      <c r="U138" s="21"/>
      <c r="V138" s="21"/>
      <c r="W138" s="9"/>
      <c r="X138" s="9"/>
      <c r="Y138" s="9"/>
      <c r="Z138" s="9"/>
    </row>
    <row r="139" spans="1:26" ht="15.5" customHeight="1">
      <c r="B139" s="2"/>
      <c r="C139" s="53">
        <v>0.56999999999999995</v>
      </c>
      <c r="D139" s="54">
        <v>0.66</v>
      </c>
      <c r="E139" s="54">
        <v>0.63</v>
      </c>
      <c r="F139" s="62">
        <v>0.62</v>
      </c>
      <c r="G139" s="55"/>
      <c r="H139" s="13" t="s">
        <v>91</v>
      </c>
      <c r="I139" s="13" t="s">
        <v>110</v>
      </c>
      <c r="J139" s="13">
        <v>1080</v>
      </c>
      <c r="K139" s="13">
        <v>37.430999999999997</v>
      </c>
      <c r="L139" s="13">
        <v>38.031999999999996</v>
      </c>
      <c r="M139" s="13">
        <f>L139-K139</f>
        <v>0.60099999999999909</v>
      </c>
      <c r="N139" s="17">
        <f t="shared" si="102"/>
        <v>0.55648148148148058</v>
      </c>
      <c r="O139" s="9"/>
      <c r="P139" s="9"/>
      <c r="R139" s="21"/>
      <c r="S139" s="21"/>
      <c r="T139" s="21"/>
      <c r="U139" s="21"/>
      <c r="V139" s="21"/>
      <c r="W139" s="9"/>
      <c r="X139" s="9"/>
      <c r="Y139" s="9"/>
      <c r="Z139" s="9"/>
    </row>
    <row r="140" spans="1:26" ht="15.5" customHeight="1">
      <c r="B140" s="2"/>
      <c r="C140" s="53">
        <v>0.56999999999999995</v>
      </c>
      <c r="D140" s="54">
        <v>0.66</v>
      </c>
      <c r="E140" s="54">
        <v>0.63</v>
      </c>
      <c r="F140" s="62">
        <v>0.62</v>
      </c>
      <c r="G140" s="55"/>
      <c r="H140" s="2" t="s">
        <v>2</v>
      </c>
      <c r="I140" s="2" t="s">
        <v>48</v>
      </c>
      <c r="J140" s="2">
        <v>1080</v>
      </c>
      <c r="K140" s="2">
        <v>37.478000000000002</v>
      </c>
      <c r="L140" s="2">
        <v>37.484999999999999</v>
      </c>
      <c r="M140" s="2">
        <f t="shared" si="95"/>
        <v>6.9999999999978968E-3</v>
      </c>
      <c r="N140" s="9">
        <f>M140/1.08</f>
        <v>6.4814814814795341E-3</v>
      </c>
      <c r="O140" s="9"/>
      <c r="P140" s="9"/>
      <c r="Q140" t="s">
        <v>23</v>
      </c>
      <c r="R140" s="21">
        <v>36.689</v>
      </c>
      <c r="S140" s="21">
        <f>L140-R140</f>
        <v>0.79599999999999937</v>
      </c>
      <c r="T140" s="25">
        <f>R140-K140</f>
        <v>-0.78900000000000148</v>
      </c>
      <c r="U140" s="21"/>
      <c r="V140" s="21"/>
      <c r="W140" s="9">
        <f>AVERAGEA(U141:U142)</f>
        <v>3.3154866256584641</v>
      </c>
      <c r="X140" s="9">
        <f>AVERAGEA(V140:V142)</f>
        <v>96.684513374341549</v>
      </c>
      <c r="Y140" s="74">
        <f>STDEVA(U140:U142)</f>
        <v>4.413667326509036</v>
      </c>
      <c r="Z140" s="74">
        <f>STDEVA(V140:V142)</f>
        <v>4.4136673265090396</v>
      </c>
    </row>
    <row r="141" spans="1:26" ht="15.5" customHeight="1">
      <c r="B141" s="2"/>
      <c r="C141" s="53">
        <v>0.56999999999999995</v>
      </c>
      <c r="D141" s="54">
        <v>0.66</v>
      </c>
      <c r="E141" s="54">
        <v>0.63</v>
      </c>
      <c r="F141" s="62">
        <v>0.62</v>
      </c>
      <c r="G141" s="55"/>
      <c r="H141" s="2" t="s">
        <v>1</v>
      </c>
      <c r="I141" s="2" t="s">
        <v>49</v>
      </c>
      <c r="J141" s="2">
        <v>1080</v>
      </c>
      <c r="K141" s="2">
        <v>37.511000000000003</v>
      </c>
      <c r="L141" s="2">
        <v>38.148000000000003</v>
      </c>
      <c r="M141" s="2">
        <f t="shared" si="95"/>
        <v>0.63700000000000045</v>
      </c>
      <c r="N141" s="9">
        <f>M141/1.08</f>
        <v>0.58981481481481524</v>
      </c>
      <c r="O141" s="9"/>
      <c r="P141" s="9"/>
      <c r="R141" s="21">
        <v>37.552</v>
      </c>
      <c r="S141" s="21">
        <f>L141-R141</f>
        <v>0.59600000000000364</v>
      </c>
      <c r="T141" s="21">
        <f>R141-K141</f>
        <v>4.0999999999996817E-2</v>
      </c>
      <c r="U141" s="21">
        <f t="shared" si="101"/>
        <v>6.4364207221345033</v>
      </c>
      <c r="V141" s="21">
        <f>((L141-R141)/$M141)*100</f>
        <v>93.5635792778655</v>
      </c>
      <c r="W141" s="9"/>
      <c r="X141" s="9"/>
      <c r="Y141" s="9"/>
      <c r="Z141" s="9"/>
    </row>
    <row r="142" spans="1:26" ht="15.5" customHeight="1" thickBot="1">
      <c r="A142" s="116"/>
      <c r="B142" s="3"/>
      <c r="C142" s="56">
        <v>0.56999999999999995</v>
      </c>
      <c r="D142" s="57">
        <v>0.66</v>
      </c>
      <c r="E142" s="57">
        <v>0.63</v>
      </c>
      <c r="F142" s="81">
        <v>0.62</v>
      </c>
      <c r="G142" s="58"/>
      <c r="H142" s="3" t="s">
        <v>0</v>
      </c>
      <c r="I142" s="3" t="s">
        <v>50</v>
      </c>
      <c r="J142" s="3">
        <v>1080</v>
      </c>
      <c r="K142" s="3">
        <v>38.009</v>
      </c>
      <c r="L142" s="3">
        <v>38.523000000000003</v>
      </c>
      <c r="M142" s="3">
        <f t="shared" si="95"/>
        <v>0.5140000000000029</v>
      </c>
      <c r="N142" s="10">
        <f>M142/1.08</f>
        <v>0.47592592592592858</v>
      </c>
      <c r="O142" s="10"/>
      <c r="P142" s="10"/>
      <c r="Q142" s="6"/>
      <c r="R142" s="42">
        <v>38.01</v>
      </c>
      <c r="S142" s="42">
        <f>L142-R142</f>
        <v>0.51300000000000523</v>
      </c>
      <c r="T142" s="42">
        <f>R142-K142</f>
        <v>9.9999999999766942E-4</v>
      </c>
      <c r="U142" s="42">
        <f t="shared" si="101"/>
        <v>0.19455252918242485</v>
      </c>
      <c r="V142" s="42">
        <f>((L142-R142)/$M142)*100</f>
        <v>99.805447470817583</v>
      </c>
      <c r="W142" s="10"/>
      <c r="X142" s="10"/>
      <c r="Y142" s="10"/>
      <c r="Z142" s="10"/>
    </row>
    <row r="143" spans="1:26" ht="15.5" customHeight="1">
      <c r="A143" s="112" t="s">
        <v>263</v>
      </c>
      <c r="B143" s="2" t="s">
        <v>15</v>
      </c>
      <c r="C143" s="11">
        <v>0.98</v>
      </c>
      <c r="D143" s="2">
        <v>1.41</v>
      </c>
      <c r="E143" s="2">
        <v>0.87</v>
      </c>
      <c r="F143" s="2">
        <v>1.0900000000000001</v>
      </c>
      <c r="G143" s="30">
        <f>STDEVA(C143:E143)</f>
        <v>0.28536526301099308</v>
      </c>
      <c r="H143" s="13" t="s">
        <v>87</v>
      </c>
      <c r="I143" s="13" t="s">
        <v>111</v>
      </c>
      <c r="J143" s="13">
        <v>635</v>
      </c>
      <c r="K143" s="13">
        <v>37.854999999999997</v>
      </c>
      <c r="L143" s="13">
        <v>38.415999999999997</v>
      </c>
      <c r="M143" s="13">
        <f>L143-K143</f>
        <v>0.56099999999999994</v>
      </c>
      <c r="N143" s="17">
        <f t="shared" ref="N143:N151" si="103">M143/0.635</f>
        <v>0.88346456692913378</v>
      </c>
      <c r="O143" s="9">
        <f>AVERAGEA(N143:N148)</f>
        <v>1.0608923884514421</v>
      </c>
      <c r="P143" s="9">
        <f>STDEVA(N143:N148)</f>
        <v>0.84065503670358899</v>
      </c>
      <c r="R143" s="21"/>
      <c r="S143" s="21"/>
      <c r="T143" s="21"/>
      <c r="U143" s="21"/>
      <c r="V143" s="21"/>
      <c r="W143" s="9"/>
      <c r="X143" s="9"/>
      <c r="Y143" s="9"/>
      <c r="Z143" s="9"/>
    </row>
    <row r="144" spans="1:26" ht="15.5" customHeight="1">
      <c r="B144" s="2"/>
      <c r="C144" s="53">
        <v>0.98</v>
      </c>
      <c r="D144" s="54">
        <v>1.41</v>
      </c>
      <c r="E144" s="54">
        <v>0.87</v>
      </c>
      <c r="F144" s="54">
        <v>1.0900000000000001</v>
      </c>
      <c r="G144" s="59"/>
      <c r="H144" s="13" t="s">
        <v>89</v>
      </c>
      <c r="I144" s="13" t="s">
        <v>112</v>
      </c>
      <c r="J144" s="13">
        <v>635</v>
      </c>
      <c r="K144" s="13">
        <v>36.536000000000001</v>
      </c>
      <c r="L144" s="13">
        <v>36.963000000000001</v>
      </c>
      <c r="M144" s="13">
        <f>L144-K144</f>
        <v>0.4269999999999996</v>
      </c>
      <c r="N144" s="17">
        <f t="shared" si="103"/>
        <v>0.6724409448818891</v>
      </c>
      <c r="O144" s="9"/>
      <c r="P144" s="9"/>
      <c r="R144" s="21"/>
      <c r="S144" s="21"/>
      <c r="T144" s="21"/>
      <c r="U144" s="21"/>
      <c r="V144" s="21"/>
      <c r="W144" s="9"/>
      <c r="X144" s="9"/>
      <c r="Y144" s="9"/>
      <c r="Z144" s="9"/>
    </row>
    <row r="145" spans="1:26" ht="15.5" customHeight="1">
      <c r="B145" s="2"/>
      <c r="C145" s="53">
        <v>0.98</v>
      </c>
      <c r="D145" s="54">
        <v>1.41</v>
      </c>
      <c r="E145" s="54">
        <v>0.87</v>
      </c>
      <c r="F145" s="54">
        <v>1.0900000000000001</v>
      </c>
      <c r="G145" s="59"/>
      <c r="H145" s="13" t="s">
        <v>91</v>
      </c>
      <c r="I145" s="13" t="s">
        <v>113</v>
      </c>
      <c r="J145" s="13">
        <v>635</v>
      </c>
      <c r="K145" s="13">
        <v>37.935000000000002</v>
      </c>
      <c r="L145" s="13">
        <v>39.683</v>
      </c>
      <c r="M145" s="13">
        <f>L145-K145</f>
        <v>1.7479999999999976</v>
      </c>
      <c r="N145" s="17">
        <f t="shared" si="103"/>
        <v>2.7527559055118069</v>
      </c>
      <c r="O145" s="9"/>
      <c r="P145" s="9"/>
      <c r="R145" s="21"/>
      <c r="S145" s="21"/>
      <c r="T145" s="21"/>
      <c r="U145" s="21"/>
      <c r="V145" s="21"/>
      <c r="W145" s="9"/>
      <c r="X145" s="9"/>
      <c r="Y145" s="9"/>
      <c r="Z145" s="9"/>
    </row>
    <row r="146" spans="1:26" ht="15.5" customHeight="1">
      <c r="C146" s="53">
        <v>0.98</v>
      </c>
      <c r="D146" s="54">
        <v>1.41</v>
      </c>
      <c r="E146" s="54">
        <v>0.87</v>
      </c>
      <c r="F146" s="54">
        <v>1.0900000000000001</v>
      </c>
      <c r="G146" s="59"/>
      <c r="H146" s="2" t="s">
        <v>2</v>
      </c>
      <c r="I146" s="2" t="s">
        <v>51</v>
      </c>
      <c r="J146" s="2">
        <v>635</v>
      </c>
      <c r="K146" s="2">
        <v>38.939</v>
      </c>
      <c r="L146" s="2">
        <v>39.500999999999998</v>
      </c>
      <c r="M146" s="2">
        <f t="shared" si="95"/>
        <v>0.56199999999999761</v>
      </c>
      <c r="N146" s="9">
        <f t="shared" si="103"/>
        <v>0.88503937007873634</v>
      </c>
      <c r="O146" s="9"/>
      <c r="P146" s="9"/>
      <c r="R146" s="21">
        <v>38.945</v>
      </c>
      <c r="S146" s="21">
        <f>L146-R146</f>
        <v>0.55599999999999739</v>
      </c>
      <c r="T146" s="21">
        <f>R146-K146</f>
        <v>6.0000000000002274E-3</v>
      </c>
      <c r="U146" s="21">
        <f t="shared" si="101"/>
        <v>1.0676156583630343</v>
      </c>
      <c r="V146" s="21">
        <f>((L146-R146)/$M146)*100</f>
        <v>98.932384341636975</v>
      </c>
      <c r="W146" s="9">
        <f>AVERAGEA(U146,U148)</f>
        <v>0.6563568487890743</v>
      </c>
      <c r="X146" s="9">
        <f>AVERAGEA(V146:V148)</f>
        <v>99.343643151210927</v>
      </c>
      <c r="Y146" s="74">
        <f>STDEVA(U146:U148)</f>
        <v>0.58160778614490827</v>
      </c>
      <c r="Z146" s="74">
        <f>STDEVA(V146:V148)</f>
        <v>0.58160778614489572</v>
      </c>
    </row>
    <row r="147" spans="1:26" ht="15.5" customHeight="1">
      <c r="B147" s="2"/>
      <c r="C147" s="53">
        <v>0.98</v>
      </c>
      <c r="D147" s="54">
        <v>1.41</v>
      </c>
      <c r="E147" s="54">
        <v>0.87</v>
      </c>
      <c r="F147" s="54">
        <v>1.0900000000000001</v>
      </c>
      <c r="G147" s="59"/>
      <c r="H147" s="2" t="s">
        <v>1</v>
      </c>
      <c r="I147" s="2" t="s">
        <v>52</v>
      </c>
      <c r="J147" s="2">
        <v>635</v>
      </c>
      <c r="K147" s="2">
        <v>38.347999999999999</v>
      </c>
      <c r="L147" s="2">
        <v>38.683999999999997</v>
      </c>
      <c r="M147" s="2">
        <f t="shared" si="95"/>
        <v>0.33599999999999852</v>
      </c>
      <c r="N147" s="9">
        <f t="shared" si="103"/>
        <v>0.5291338582677142</v>
      </c>
      <c r="O147" s="9"/>
      <c r="P147" s="9"/>
      <c r="Q147" t="s">
        <v>73</v>
      </c>
      <c r="R147" s="21">
        <v>38.17</v>
      </c>
      <c r="S147" s="21">
        <f>L147-R147</f>
        <v>0.51399999999999579</v>
      </c>
      <c r="T147" s="25">
        <f>R147-K147</f>
        <v>-0.17799999999999727</v>
      </c>
      <c r="U147" s="21"/>
      <c r="V147" s="21"/>
      <c r="W147" s="9"/>
      <c r="X147" s="9"/>
      <c r="Y147" s="9"/>
      <c r="Z147" s="9"/>
    </row>
    <row r="148" spans="1:26" ht="15.5" customHeight="1" thickBot="1">
      <c r="A148" s="116"/>
      <c r="B148" s="3"/>
      <c r="C148" s="56">
        <v>0.98</v>
      </c>
      <c r="D148" s="57">
        <v>1.41</v>
      </c>
      <c r="E148" s="57">
        <v>0.87</v>
      </c>
      <c r="F148" s="57">
        <v>1.0900000000000001</v>
      </c>
      <c r="G148" s="60"/>
      <c r="H148" s="3" t="s">
        <v>0</v>
      </c>
      <c r="I148" s="3" t="s">
        <v>53</v>
      </c>
      <c r="J148" s="3">
        <v>635</v>
      </c>
      <c r="K148" s="3">
        <v>37.177</v>
      </c>
      <c r="L148" s="3">
        <v>37.585000000000001</v>
      </c>
      <c r="M148" s="3">
        <f t="shared" si="95"/>
        <v>0.40800000000000125</v>
      </c>
      <c r="N148" s="10">
        <f t="shared" si="103"/>
        <v>0.64251968503937207</v>
      </c>
      <c r="O148" s="10"/>
      <c r="P148" s="10"/>
      <c r="Q148" s="6"/>
      <c r="R148" s="42">
        <v>37.177999999999997</v>
      </c>
      <c r="S148" s="42">
        <f>L148-R148</f>
        <v>0.40700000000000358</v>
      </c>
      <c r="T148" s="42">
        <f>R148-K148</f>
        <v>9.9999999999766942E-4</v>
      </c>
      <c r="U148" s="42">
        <f t="shared" si="101"/>
        <v>0.24509803921511428</v>
      </c>
      <c r="V148" s="42">
        <f>((L148-R148)/$M148)*100</f>
        <v>99.754901960784878</v>
      </c>
      <c r="W148" s="10"/>
      <c r="X148" s="10"/>
      <c r="Y148" s="10"/>
      <c r="Z148" s="10"/>
    </row>
    <row r="149" spans="1:26" ht="15.5" customHeight="1">
      <c r="A149" s="112" t="s">
        <v>264</v>
      </c>
      <c r="B149" s="2" t="s">
        <v>16</v>
      </c>
      <c r="C149" s="11">
        <v>0.81</v>
      </c>
      <c r="D149" s="2">
        <v>0.67</v>
      </c>
      <c r="E149" s="2">
        <v>0.79</v>
      </c>
      <c r="F149" s="2">
        <v>0.76</v>
      </c>
      <c r="G149" s="30">
        <f>STDEVA(C149:E149)</f>
        <v>7.5718777944003654E-2</v>
      </c>
      <c r="H149" s="13" t="s">
        <v>87</v>
      </c>
      <c r="I149" s="13" t="s">
        <v>114</v>
      </c>
      <c r="J149" s="13">
        <v>1080</v>
      </c>
      <c r="K149" s="13">
        <v>38.063000000000002</v>
      </c>
      <c r="L149" s="13">
        <v>38.738999999999997</v>
      </c>
      <c r="M149" s="13">
        <f>L149-K149</f>
        <v>0.67599999999999483</v>
      </c>
      <c r="N149" s="17">
        <f t="shared" si="103"/>
        <v>1.0645669291338502</v>
      </c>
      <c r="O149" s="9">
        <f>AVERAGEA(N149:N151,N152:N154)</f>
        <v>1.1974397297560022</v>
      </c>
      <c r="P149" s="9">
        <f>STDEVA(N149:N151,N152:N154)</f>
        <v>0.87886443625876198</v>
      </c>
      <c r="R149" s="21"/>
      <c r="S149" s="21"/>
      <c r="T149" s="21"/>
      <c r="U149" s="21"/>
      <c r="V149" s="21"/>
      <c r="W149" s="9"/>
      <c r="X149" s="9"/>
      <c r="Y149" s="9"/>
      <c r="Z149" s="9"/>
    </row>
    <row r="150" spans="1:26" ht="15.5" customHeight="1">
      <c r="B150" s="2"/>
      <c r="C150" s="53">
        <v>0.81</v>
      </c>
      <c r="D150" s="54">
        <v>0.67</v>
      </c>
      <c r="E150" s="54">
        <v>0.79</v>
      </c>
      <c r="F150" s="54">
        <v>0.76</v>
      </c>
      <c r="G150" s="59"/>
      <c r="H150" s="13" t="s">
        <v>89</v>
      </c>
      <c r="I150" s="13" t="s">
        <v>115</v>
      </c>
      <c r="J150" s="13">
        <v>1080</v>
      </c>
      <c r="K150" s="13">
        <v>37.598999999999997</v>
      </c>
      <c r="L150" s="13">
        <v>38.387999999999998</v>
      </c>
      <c r="M150" s="13">
        <f>L150-K150</f>
        <v>0.78900000000000148</v>
      </c>
      <c r="N150" s="17">
        <f t="shared" si="103"/>
        <v>1.2425196850393725</v>
      </c>
      <c r="O150" s="9"/>
      <c r="P150" s="9"/>
      <c r="R150" s="21"/>
      <c r="S150" s="21"/>
      <c r="T150" s="21"/>
      <c r="U150" s="21"/>
      <c r="V150" s="21"/>
      <c r="W150" s="9"/>
      <c r="X150" s="9"/>
      <c r="Y150" s="9"/>
      <c r="Z150" s="9"/>
    </row>
    <row r="151" spans="1:26" ht="15.5" customHeight="1">
      <c r="B151" s="2"/>
      <c r="C151" s="53">
        <v>0.81</v>
      </c>
      <c r="D151" s="54">
        <v>0.67</v>
      </c>
      <c r="E151" s="54">
        <v>0.79</v>
      </c>
      <c r="F151" s="54">
        <v>0.76</v>
      </c>
      <c r="G151" s="59"/>
      <c r="H151" s="13" t="s">
        <v>91</v>
      </c>
      <c r="I151" s="13" t="s">
        <v>116</v>
      </c>
      <c r="J151" s="13">
        <v>1080</v>
      </c>
      <c r="K151" s="13">
        <v>37.466999999999999</v>
      </c>
      <c r="L151" s="13">
        <v>39.316000000000003</v>
      </c>
      <c r="M151" s="13">
        <f>L151-K151</f>
        <v>1.8490000000000038</v>
      </c>
      <c r="N151" s="17">
        <f t="shared" si="103"/>
        <v>2.9118110236220529</v>
      </c>
      <c r="O151" s="9"/>
      <c r="P151" s="9"/>
      <c r="R151" s="21"/>
      <c r="S151" s="21"/>
      <c r="T151" s="21"/>
      <c r="U151" s="21"/>
      <c r="V151" s="21"/>
      <c r="W151" s="9"/>
      <c r="X151" s="9"/>
      <c r="Y151" s="9"/>
      <c r="Z151" s="9"/>
    </row>
    <row r="152" spans="1:26" ht="15.5" customHeight="1">
      <c r="B152" s="2"/>
      <c r="C152" s="53">
        <v>0.81</v>
      </c>
      <c r="D152" s="54">
        <v>0.67</v>
      </c>
      <c r="E152" s="54">
        <v>0.79</v>
      </c>
      <c r="F152" s="54">
        <v>0.76</v>
      </c>
      <c r="G152" s="59"/>
      <c r="H152" s="2" t="s">
        <v>2</v>
      </c>
      <c r="I152" s="2" t="s">
        <v>55</v>
      </c>
      <c r="J152" s="2">
        <v>1080</v>
      </c>
      <c r="K152" s="2">
        <v>38.252000000000002</v>
      </c>
      <c r="L152" s="2">
        <v>39.046999999999997</v>
      </c>
      <c r="M152" s="2">
        <f t="shared" si="95"/>
        <v>0.7949999999999946</v>
      </c>
      <c r="N152" s="9">
        <f>M152/1.08</f>
        <v>0.73611111111110605</v>
      </c>
      <c r="O152" s="9"/>
      <c r="P152" s="9"/>
      <c r="R152" s="21">
        <v>38.344999999999999</v>
      </c>
      <c r="S152" s="21">
        <f>L152-R152</f>
        <v>0.70199999999999818</v>
      </c>
      <c r="T152" s="21">
        <f>R152-K152</f>
        <v>9.2999999999996419E-2</v>
      </c>
      <c r="U152" s="21">
        <f t="shared" si="101"/>
        <v>11.698113207546799</v>
      </c>
      <c r="V152" s="21">
        <f>((L152-R152)/$M152)*100</f>
        <v>88.301886792453203</v>
      </c>
      <c r="W152" s="9">
        <f>AVERAGEA(U152:U153)</f>
        <v>6.1171531185190346</v>
      </c>
      <c r="X152" s="9">
        <f>AVERAGEA(V152:V154)</f>
        <v>93.882846881480958</v>
      </c>
      <c r="Y152" s="74">
        <f>STDEVA(U152:U153)</f>
        <v>7.8926694489660196</v>
      </c>
      <c r="Z152" s="74">
        <f>STDEVA(V152:V153)</f>
        <v>7.892669448966017</v>
      </c>
    </row>
    <row r="153" spans="1:26" ht="15.5" customHeight="1">
      <c r="B153" s="2"/>
      <c r="C153" s="53">
        <v>0.81</v>
      </c>
      <c r="D153" s="54">
        <v>0.67</v>
      </c>
      <c r="E153" s="54">
        <v>0.79</v>
      </c>
      <c r="F153" s="54">
        <v>0.76</v>
      </c>
      <c r="G153" s="59"/>
      <c r="H153" s="2" t="s">
        <v>1</v>
      </c>
      <c r="I153" s="2" t="s">
        <v>56</v>
      </c>
      <c r="J153" s="2">
        <v>1080</v>
      </c>
      <c r="K153" s="2">
        <v>37.799999999999997</v>
      </c>
      <c r="L153" s="2">
        <v>38.545999999999999</v>
      </c>
      <c r="M153" s="2">
        <f t="shared" si="95"/>
        <v>0.74600000000000222</v>
      </c>
      <c r="N153" s="9">
        <f>M153/1.08</f>
        <v>0.69074074074074276</v>
      </c>
      <c r="O153" s="9"/>
      <c r="P153" s="9"/>
      <c r="R153" s="21">
        <v>37.804000000000002</v>
      </c>
      <c r="S153" s="21">
        <f>L153-R153</f>
        <v>0.74199999999999733</v>
      </c>
      <c r="T153" s="21">
        <f>R153-K153</f>
        <v>4.0000000000048885E-3</v>
      </c>
      <c r="U153" s="21">
        <f t="shared" si="101"/>
        <v>0.53619302949127035</v>
      </c>
      <c r="V153" s="21">
        <f>((L153-R153)/$M153)*100</f>
        <v>99.463806970508728</v>
      </c>
      <c r="W153" s="9"/>
      <c r="X153" s="9"/>
      <c r="Y153" s="9"/>
      <c r="Z153" s="9"/>
    </row>
    <row r="154" spans="1:26" ht="15.5" customHeight="1" thickBot="1">
      <c r="A154" s="116"/>
      <c r="B154" s="3"/>
      <c r="C154" s="56">
        <v>0.81</v>
      </c>
      <c r="D154" s="57">
        <v>0.67</v>
      </c>
      <c r="E154" s="57">
        <v>0.79</v>
      </c>
      <c r="F154" s="57">
        <v>0.76</v>
      </c>
      <c r="G154" s="60"/>
      <c r="H154" s="3" t="s">
        <v>0</v>
      </c>
      <c r="I154" s="3" t="s">
        <v>70</v>
      </c>
      <c r="J154" s="3">
        <v>1080</v>
      </c>
      <c r="K154" s="3">
        <v>37.255000000000003</v>
      </c>
      <c r="L154" s="3">
        <v>37.837000000000003</v>
      </c>
      <c r="M154" s="3">
        <f t="shared" si="95"/>
        <v>0.58200000000000074</v>
      </c>
      <c r="N154" s="10">
        <f>M154/1.08</f>
        <v>0.53888888888888953</v>
      </c>
      <c r="O154" s="10"/>
      <c r="P154" s="10"/>
      <c r="Q154" s="6" t="s">
        <v>73</v>
      </c>
      <c r="R154" s="42">
        <v>37.152000000000001</v>
      </c>
      <c r="S154" s="42">
        <f>L154-R154</f>
        <v>0.68500000000000227</v>
      </c>
      <c r="T154" s="77">
        <f>R154-K154</f>
        <v>-0.10300000000000153</v>
      </c>
      <c r="U154" s="42"/>
      <c r="V154" s="42"/>
      <c r="W154" s="10"/>
      <c r="X154" s="10"/>
      <c r="Y154" s="10"/>
      <c r="Z154" s="10"/>
    </row>
    <row r="155" spans="1:26" ht="15.5" customHeight="1">
      <c r="A155" s="112" t="s">
        <v>265</v>
      </c>
      <c r="B155" s="2" t="s">
        <v>17</v>
      </c>
      <c r="C155" s="11">
        <v>1.1399999999999999</v>
      </c>
      <c r="D155" s="2">
        <v>0.96</v>
      </c>
      <c r="E155" s="2">
        <v>0.98</v>
      </c>
      <c r="F155" s="2">
        <v>1.03</v>
      </c>
      <c r="G155" s="30">
        <f>STDEVA(C155:E155)</f>
        <v>9.8657657246324915E-2</v>
      </c>
      <c r="H155" s="13" t="s">
        <v>117</v>
      </c>
      <c r="I155" s="13">
        <v>37.191000000000003</v>
      </c>
      <c r="J155" s="13">
        <v>635</v>
      </c>
      <c r="K155" s="13">
        <v>37.191000000000003</v>
      </c>
      <c r="L155" s="13">
        <v>37.835000000000001</v>
      </c>
      <c r="M155" s="13">
        <f>L155-K155</f>
        <v>0.64399999999999835</v>
      </c>
      <c r="N155" s="17">
        <f t="shared" ref="N155:N163" si="104">M155/0.635</f>
        <v>1.0141732283464542</v>
      </c>
      <c r="O155" s="9">
        <f>AVERAGEA(N155:N160)</f>
        <v>1.1624671916010485</v>
      </c>
      <c r="P155" s="9">
        <f>STDEVA(N155:N160)</f>
        <v>0.34326145281721376</v>
      </c>
      <c r="Q155" s="14"/>
      <c r="R155" s="21"/>
      <c r="S155" s="21"/>
      <c r="T155" s="21"/>
      <c r="U155" s="21"/>
      <c r="V155" s="21"/>
      <c r="W155" s="9"/>
      <c r="X155" s="9"/>
      <c r="Y155" s="9"/>
      <c r="Z155" s="9"/>
    </row>
    <row r="156" spans="1:26" ht="15.5" customHeight="1">
      <c r="B156" s="2"/>
      <c r="C156" s="53">
        <v>1.1399999999999999</v>
      </c>
      <c r="D156" s="54">
        <v>0.96</v>
      </c>
      <c r="E156" s="54">
        <v>0.98</v>
      </c>
      <c r="F156" s="54">
        <v>1.03</v>
      </c>
      <c r="G156" s="59"/>
      <c r="H156" s="13" t="s">
        <v>118</v>
      </c>
      <c r="I156" s="13">
        <v>37.67</v>
      </c>
      <c r="J156" s="13">
        <v>635</v>
      </c>
      <c r="K156" s="13">
        <v>37.67</v>
      </c>
      <c r="L156" s="13">
        <v>38.42</v>
      </c>
      <c r="M156" s="13">
        <f>L156-K156</f>
        <v>0.75</v>
      </c>
      <c r="N156" s="17">
        <f t="shared" si="104"/>
        <v>1.1811023622047243</v>
      </c>
      <c r="O156" s="9"/>
      <c r="P156" s="9"/>
      <c r="Q156" s="14"/>
      <c r="R156" s="21"/>
      <c r="S156" s="21"/>
      <c r="T156" s="21"/>
      <c r="U156" s="21"/>
      <c r="V156" s="21"/>
      <c r="W156" s="9"/>
      <c r="X156" s="9"/>
      <c r="Y156" s="9"/>
      <c r="Z156" s="9"/>
    </row>
    <row r="157" spans="1:26" ht="15.5" customHeight="1">
      <c r="B157" s="2"/>
      <c r="C157" s="53">
        <v>1.1399999999999999</v>
      </c>
      <c r="D157" s="54">
        <v>0.96</v>
      </c>
      <c r="E157" s="54">
        <v>0.98</v>
      </c>
      <c r="F157" s="54">
        <v>1.03</v>
      </c>
      <c r="G157" s="59"/>
      <c r="H157" s="13" t="s">
        <v>119</v>
      </c>
      <c r="I157" s="13">
        <v>37.741</v>
      </c>
      <c r="J157" s="13">
        <v>635</v>
      </c>
      <c r="K157" s="13">
        <v>37.741</v>
      </c>
      <c r="L157" s="13">
        <v>38.743000000000002</v>
      </c>
      <c r="M157" s="13">
        <f>L157-K157</f>
        <v>1.0020000000000024</v>
      </c>
      <c r="N157" s="17">
        <f t="shared" si="104"/>
        <v>1.5779527559055155</v>
      </c>
      <c r="O157" s="9"/>
      <c r="P157" s="9"/>
      <c r="Q157" s="14"/>
      <c r="R157" s="21"/>
      <c r="S157" s="21"/>
      <c r="T157" s="21"/>
      <c r="U157" s="21"/>
      <c r="V157" s="21"/>
      <c r="W157" s="9"/>
      <c r="X157" s="9"/>
      <c r="Y157" s="9"/>
      <c r="Z157" s="9"/>
    </row>
    <row r="158" spans="1:26" ht="15.5" customHeight="1">
      <c r="C158" s="53">
        <v>1.1399999999999999</v>
      </c>
      <c r="D158" s="54">
        <v>0.96</v>
      </c>
      <c r="E158" s="54">
        <v>0.98</v>
      </c>
      <c r="F158" s="54">
        <v>1.03</v>
      </c>
      <c r="G158" s="59"/>
      <c r="H158" s="2" t="s">
        <v>2</v>
      </c>
      <c r="I158" s="2" t="s">
        <v>57</v>
      </c>
      <c r="J158" s="2">
        <v>635</v>
      </c>
      <c r="K158" s="2">
        <v>38.040999999999997</v>
      </c>
      <c r="L158" s="2">
        <v>38.933999999999997</v>
      </c>
      <c r="M158" s="2">
        <f t="shared" si="95"/>
        <v>0.89300000000000068</v>
      </c>
      <c r="N158" s="9">
        <f t="shared" si="104"/>
        <v>1.4062992125984262</v>
      </c>
      <c r="O158" s="9"/>
      <c r="P158" s="9"/>
      <c r="R158" s="21">
        <v>38.347000000000001</v>
      </c>
      <c r="S158" s="21">
        <f>L158-R158</f>
        <v>0.58699999999999619</v>
      </c>
      <c r="T158" s="21">
        <f>R158-K158</f>
        <v>0.30600000000000449</v>
      </c>
      <c r="U158" s="21">
        <f t="shared" si="101"/>
        <v>34.266517357223321</v>
      </c>
      <c r="V158" s="21">
        <f>((L158-R158)/$M158)*100</f>
        <v>65.733482642776679</v>
      </c>
      <c r="W158" s="9">
        <f>AVERAGEA(U158:U159)</f>
        <v>31.130654511944869</v>
      </c>
      <c r="X158" s="9">
        <f>AVERAGEA(V158:V160)</f>
        <v>68.869345488055131</v>
      </c>
      <c r="Y158" s="74">
        <f>STDEVA(U158:U159)</f>
        <v>4.434779765534695</v>
      </c>
      <c r="Z158" s="74">
        <f>STDEVA(V158:V159)</f>
        <v>4.434779765534671</v>
      </c>
    </row>
    <row r="159" spans="1:26" ht="15.5" customHeight="1">
      <c r="B159" s="2"/>
      <c r="C159" s="53">
        <v>1.1399999999999999</v>
      </c>
      <c r="D159" s="54">
        <v>0.96</v>
      </c>
      <c r="E159" s="54">
        <v>0.98</v>
      </c>
      <c r="F159" s="54">
        <v>1.03</v>
      </c>
      <c r="G159" s="59"/>
      <c r="H159" s="2" t="s">
        <v>1</v>
      </c>
      <c r="I159" s="2" t="s">
        <v>58</v>
      </c>
      <c r="J159" s="2">
        <v>635</v>
      </c>
      <c r="K159" s="2">
        <v>37.953000000000003</v>
      </c>
      <c r="L159" s="2">
        <v>38.720999999999997</v>
      </c>
      <c r="M159" s="2">
        <f t="shared" si="95"/>
        <v>0.76799999999999358</v>
      </c>
      <c r="N159" s="9">
        <f t="shared" si="104"/>
        <v>1.2094488188976276</v>
      </c>
      <c r="O159" s="9"/>
      <c r="P159" s="9"/>
      <c r="R159" s="21">
        <v>38.167999999999999</v>
      </c>
      <c r="S159" s="21">
        <f>L159-R159</f>
        <v>0.55299999999999727</v>
      </c>
      <c r="T159" s="21">
        <f>R159-K159</f>
        <v>0.21499999999999631</v>
      </c>
      <c r="U159" s="21">
        <f t="shared" si="101"/>
        <v>27.994791666666419</v>
      </c>
      <c r="V159" s="21">
        <f>((L159-R159)/$M159)*100</f>
        <v>72.005208333333584</v>
      </c>
      <c r="W159" s="9"/>
      <c r="X159" s="9"/>
      <c r="Y159" s="9"/>
      <c r="Z159" s="9"/>
    </row>
    <row r="160" spans="1:26" ht="15.5" customHeight="1" thickBot="1">
      <c r="A160" s="116"/>
      <c r="B160" s="3"/>
      <c r="C160" s="56">
        <v>1.1399999999999999</v>
      </c>
      <c r="D160" s="57">
        <v>0.96</v>
      </c>
      <c r="E160" s="57">
        <v>0.98</v>
      </c>
      <c r="F160" s="57">
        <v>1.03</v>
      </c>
      <c r="G160" s="60"/>
      <c r="H160" s="3" t="s">
        <v>0</v>
      </c>
      <c r="I160" s="3" t="s">
        <v>59</v>
      </c>
      <c r="J160" s="3">
        <v>635</v>
      </c>
      <c r="K160" s="3">
        <v>36.86</v>
      </c>
      <c r="L160" s="3">
        <v>37.231999999999999</v>
      </c>
      <c r="M160" s="3">
        <f t="shared" si="95"/>
        <v>0.37199999999999989</v>
      </c>
      <c r="N160" s="10">
        <f t="shared" si="104"/>
        <v>0.58582677165354313</v>
      </c>
      <c r="O160" s="10"/>
      <c r="P160" s="10"/>
      <c r="Q160" s="6" t="s">
        <v>73</v>
      </c>
      <c r="R160" s="42">
        <v>36.682000000000002</v>
      </c>
      <c r="S160" s="42">
        <f>L160-R160</f>
        <v>0.54999999999999716</v>
      </c>
      <c r="T160" s="77">
        <f>R160-K160</f>
        <v>-0.17799999999999727</v>
      </c>
      <c r="U160" s="42"/>
      <c r="V160" s="42"/>
      <c r="W160" s="10"/>
      <c r="X160" s="10"/>
      <c r="Y160" s="10"/>
      <c r="Z160" s="10"/>
    </row>
    <row r="161" spans="1:26" ht="15.5" customHeight="1">
      <c r="A161" s="112" t="s">
        <v>266</v>
      </c>
      <c r="B161" s="2" t="s">
        <v>18</v>
      </c>
      <c r="C161" s="11">
        <v>0.72</v>
      </c>
      <c r="D161" s="2">
        <v>0.73</v>
      </c>
      <c r="E161" s="2">
        <v>0.94</v>
      </c>
      <c r="F161" s="2">
        <v>0.8</v>
      </c>
      <c r="G161" s="30">
        <f>STDEVA(C161:E161)</f>
        <v>0.12423096769056224</v>
      </c>
      <c r="H161" s="13" t="s">
        <v>87</v>
      </c>
      <c r="I161" s="13" t="s">
        <v>120</v>
      </c>
      <c r="J161" s="13">
        <v>1080</v>
      </c>
      <c r="K161" s="13">
        <v>37.83</v>
      </c>
      <c r="L161" s="13">
        <v>38.442999999999998</v>
      </c>
      <c r="M161" s="13">
        <f>L161-K161</f>
        <v>0.61299999999999955</v>
      </c>
      <c r="N161" s="17">
        <f t="shared" si="104"/>
        <v>0.96535433070866072</v>
      </c>
      <c r="O161" s="9">
        <f>AVERAGEA(M161:M163,M164:M166)</f>
        <v>0.72333333333333394</v>
      </c>
      <c r="P161" s="9">
        <f>STDEVA(N161:N163,N164:N166)</f>
        <v>0.2191167851016885</v>
      </c>
      <c r="R161" s="21"/>
      <c r="S161" s="21"/>
      <c r="T161" s="21"/>
      <c r="U161" s="21"/>
      <c r="V161" s="21"/>
      <c r="W161" s="9"/>
      <c r="X161" s="9"/>
      <c r="Y161" s="9"/>
      <c r="Z161" s="9"/>
    </row>
    <row r="162" spans="1:26" ht="15.5" customHeight="1">
      <c r="B162" s="2"/>
      <c r="C162" s="53">
        <v>0.72</v>
      </c>
      <c r="D162" s="54">
        <v>0.73</v>
      </c>
      <c r="E162" s="54">
        <v>0.94</v>
      </c>
      <c r="F162" s="54">
        <v>0.8</v>
      </c>
      <c r="G162" s="59"/>
      <c r="H162" s="13" t="s">
        <v>89</v>
      </c>
      <c r="I162" s="13" t="s">
        <v>121</v>
      </c>
      <c r="J162" s="13">
        <v>1080</v>
      </c>
      <c r="K162" s="13">
        <v>37.088999999999999</v>
      </c>
      <c r="L162" s="13">
        <v>37.790999999999997</v>
      </c>
      <c r="M162" s="13">
        <f>L162-K162</f>
        <v>0.70199999999999818</v>
      </c>
      <c r="N162" s="17">
        <f t="shared" si="104"/>
        <v>1.1055118110236191</v>
      </c>
      <c r="O162" s="9"/>
      <c r="P162" s="9"/>
      <c r="R162" s="21"/>
      <c r="S162" s="21"/>
      <c r="T162" s="21"/>
      <c r="U162" s="21"/>
      <c r="V162" s="21"/>
      <c r="W162" s="9"/>
      <c r="X162" s="9"/>
      <c r="Y162" s="9"/>
      <c r="Z162" s="9"/>
    </row>
    <row r="163" spans="1:26" ht="15.5" customHeight="1">
      <c r="B163" s="2"/>
      <c r="C163" s="53">
        <v>0.72</v>
      </c>
      <c r="D163" s="54">
        <v>0.73</v>
      </c>
      <c r="E163" s="54">
        <v>0.94</v>
      </c>
      <c r="F163" s="54">
        <v>0.8</v>
      </c>
      <c r="G163" s="59"/>
      <c r="H163" s="13" t="s">
        <v>91</v>
      </c>
      <c r="I163" s="13" t="s">
        <v>122</v>
      </c>
      <c r="J163" s="13">
        <v>1080</v>
      </c>
      <c r="K163" s="13">
        <v>37.006999999999998</v>
      </c>
      <c r="L163" s="13">
        <v>37.747</v>
      </c>
      <c r="M163" s="13">
        <f>L163-K163</f>
        <v>0.74000000000000199</v>
      </c>
      <c r="N163" s="17">
        <f t="shared" si="104"/>
        <v>1.1653543307086645</v>
      </c>
      <c r="O163" s="9"/>
      <c r="P163" s="9"/>
      <c r="R163" s="21"/>
      <c r="S163" s="21"/>
      <c r="T163" s="21"/>
      <c r="U163" s="21"/>
      <c r="V163" s="21"/>
      <c r="W163" s="9"/>
      <c r="X163" s="9"/>
      <c r="Y163" s="9"/>
      <c r="Z163" s="9"/>
    </row>
    <row r="164" spans="1:26" ht="15.5" customHeight="1">
      <c r="B164" s="2"/>
      <c r="C164" s="53">
        <v>0.72</v>
      </c>
      <c r="D164" s="54">
        <v>0.73</v>
      </c>
      <c r="E164" s="54">
        <v>0.94</v>
      </c>
      <c r="F164" s="54">
        <v>0.8</v>
      </c>
      <c r="G164" s="59"/>
      <c r="H164" s="2" t="s">
        <v>2</v>
      </c>
      <c r="I164" s="2" t="s">
        <v>61</v>
      </c>
      <c r="J164" s="2">
        <v>1080</v>
      </c>
      <c r="K164" s="2">
        <v>37.164999999999999</v>
      </c>
      <c r="L164" s="2">
        <v>37.874000000000002</v>
      </c>
      <c r="M164" s="2">
        <f t="shared" ref="M164:M188" si="105">L164-K164</f>
        <v>0.70900000000000318</v>
      </c>
      <c r="N164" s="9">
        <f t="shared" ref="N164:N172" si="106">M164/1.08</f>
        <v>0.65648148148148433</v>
      </c>
      <c r="O164" s="9"/>
      <c r="P164" s="9"/>
      <c r="R164" s="21">
        <v>37.259</v>
      </c>
      <c r="S164" s="21">
        <f>L164-R164</f>
        <v>0.61500000000000199</v>
      </c>
      <c r="T164" s="21">
        <f>R164-K164</f>
        <v>9.4000000000001194E-2</v>
      </c>
      <c r="U164" s="21">
        <f t="shared" si="101"/>
        <v>13.258110014104481</v>
      </c>
      <c r="V164" s="21">
        <f>((L164-R164)/$M164)*100</f>
        <v>86.741889985895511</v>
      </c>
      <c r="W164" s="9">
        <f>AVERAGEA(U164:U166)</f>
        <v>12.466319157995446</v>
      </c>
      <c r="X164" s="9">
        <f>AVERAGEA(V164:V166)</f>
        <v>87.533680842004543</v>
      </c>
      <c r="Y164" s="9">
        <f>STDEVA(U164:U166)</f>
        <v>1.1197613672724012</v>
      </c>
      <c r="Z164" s="9">
        <f>STDEVA(V164:V166)</f>
        <v>1.119761367272406</v>
      </c>
    </row>
    <row r="165" spans="1:26" ht="15.5" customHeight="1">
      <c r="B165" s="2"/>
      <c r="C165" s="53">
        <v>0.72</v>
      </c>
      <c r="D165" s="54">
        <v>0.73</v>
      </c>
      <c r="E165" s="54">
        <v>0.94</v>
      </c>
      <c r="F165" s="54">
        <v>0.8</v>
      </c>
      <c r="G165" s="59"/>
      <c r="H165" s="2" t="s">
        <v>1</v>
      </c>
      <c r="I165" s="2" t="s">
        <v>62</v>
      </c>
      <c r="J165" s="2">
        <v>1080</v>
      </c>
      <c r="K165" s="2">
        <v>38.451999999999998</v>
      </c>
      <c r="L165" s="2">
        <v>39.18</v>
      </c>
      <c r="M165" s="2">
        <f t="shared" si="105"/>
        <v>0.72800000000000153</v>
      </c>
      <c r="N165" s="9">
        <f t="shared" si="106"/>
        <v>0.67407407407407549</v>
      </c>
      <c r="O165" s="9"/>
      <c r="P165" s="9"/>
      <c r="R165" s="21">
        <v>38.424999999999997</v>
      </c>
      <c r="S165" s="21">
        <f>L165-R165</f>
        <v>0.75500000000000256</v>
      </c>
      <c r="T165" s="21">
        <f>R165-K165</f>
        <v>-2.7000000000001023E-2</v>
      </c>
      <c r="U165" s="21"/>
      <c r="V165" s="21"/>
      <c r="W165" s="9"/>
      <c r="X165" s="9"/>
      <c r="Y165" s="9"/>
      <c r="Z165" s="9"/>
    </row>
    <row r="166" spans="1:26" ht="15.5" customHeight="1" thickBot="1">
      <c r="A166" s="116"/>
      <c r="B166" s="3"/>
      <c r="C166" s="56">
        <v>0.72</v>
      </c>
      <c r="D166" s="57">
        <v>0.73</v>
      </c>
      <c r="E166" s="57">
        <v>0.94</v>
      </c>
      <c r="F166" s="57">
        <v>0.8</v>
      </c>
      <c r="G166" s="60"/>
      <c r="H166" s="3" t="s">
        <v>0</v>
      </c>
      <c r="I166" s="3" t="s">
        <v>63</v>
      </c>
      <c r="J166" s="3">
        <v>1080</v>
      </c>
      <c r="K166" s="3">
        <v>37.932000000000002</v>
      </c>
      <c r="L166" s="3">
        <v>38.78</v>
      </c>
      <c r="M166" s="3">
        <f t="shared" si="105"/>
        <v>0.84799999999999898</v>
      </c>
      <c r="N166" s="10">
        <f t="shared" si="106"/>
        <v>0.78518518518518421</v>
      </c>
      <c r="O166" s="10"/>
      <c r="P166" s="10"/>
      <c r="Q166" s="6"/>
      <c r="R166" s="42">
        <v>38.030999999999999</v>
      </c>
      <c r="S166" s="42">
        <f>L166-R166</f>
        <v>0.74900000000000233</v>
      </c>
      <c r="T166" s="42">
        <f>R166-K166</f>
        <v>9.8999999999996646E-2</v>
      </c>
      <c r="U166" s="42">
        <f t="shared" si="101"/>
        <v>11.674528301886411</v>
      </c>
      <c r="V166" s="42">
        <f>((L166-R166)/$M166)*100</f>
        <v>88.325471698113589</v>
      </c>
      <c r="W166" s="10"/>
      <c r="X166" s="10"/>
      <c r="Y166" s="10"/>
      <c r="Z166" s="10"/>
    </row>
    <row r="167" spans="1:26" ht="15.5" customHeight="1">
      <c r="A167" s="112" t="s">
        <v>267</v>
      </c>
      <c r="B167" s="2" t="s">
        <v>19</v>
      </c>
      <c r="C167" s="11">
        <v>0.5</v>
      </c>
      <c r="D167" s="2">
        <v>0.68</v>
      </c>
      <c r="E167" s="2">
        <v>0.5</v>
      </c>
      <c r="F167" s="2">
        <v>0.56000000000000005</v>
      </c>
      <c r="G167" s="30">
        <f>STDEVA(C167:E167)</f>
        <v>0.10392304845413253</v>
      </c>
      <c r="H167" s="13" t="s">
        <v>87</v>
      </c>
      <c r="I167" s="13" t="s">
        <v>123</v>
      </c>
      <c r="J167" s="13">
        <v>1080</v>
      </c>
      <c r="K167" s="13">
        <v>38.070999999999998</v>
      </c>
      <c r="L167" s="13">
        <v>38.171999999999997</v>
      </c>
      <c r="M167" s="13">
        <f>L167-K167</f>
        <v>0.10099999999999909</v>
      </c>
      <c r="N167" s="17">
        <f>M167/0.635</f>
        <v>0.15905511811023479</v>
      </c>
      <c r="O167" s="9">
        <f>AVERAGEA(N167:N172)</f>
        <v>0.53052031690482926</v>
      </c>
      <c r="P167" s="9">
        <f>STDEVA(N167:N172)</f>
        <v>0.25623388265581609</v>
      </c>
      <c r="R167" s="21"/>
      <c r="S167" s="21"/>
      <c r="T167" s="21"/>
      <c r="U167" s="21"/>
      <c r="V167" s="21"/>
      <c r="W167" s="9"/>
      <c r="X167" s="9"/>
      <c r="Y167" s="9"/>
      <c r="Z167" s="9"/>
    </row>
    <row r="168" spans="1:26" ht="15.5" customHeight="1">
      <c r="B168" s="2"/>
      <c r="C168" s="53">
        <v>0.5</v>
      </c>
      <c r="D168" s="54">
        <v>0.68</v>
      </c>
      <c r="E168" s="54">
        <v>0.5</v>
      </c>
      <c r="F168" s="54">
        <v>0.56000000000000005</v>
      </c>
      <c r="G168" s="59"/>
      <c r="H168" s="13" t="s">
        <v>89</v>
      </c>
      <c r="I168" s="13" t="s">
        <v>124</v>
      </c>
      <c r="J168" s="13">
        <v>1080</v>
      </c>
      <c r="K168" s="13">
        <v>37.954999999999998</v>
      </c>
      <c r="L168" s="13">
        <v>38.375999999999998</v>
      </c>
      <c r="M168" s="13">
        <f>L168-K168</f>
        <v>0.42099999999999937</v>
      </c>
      <c r="N168" s="17">
        <f>M168/0.635</f>
        <v>0.66299212598425095</v>
      </c>
      <c r="O168" s="9"/>
      <c r="P168" s="9"/>
      <c r="R168" s="21"/>
      <c r="S168" s="21"/>
      <c r="T168" s="21"/>
      <c r="U168" s="21"/>
      <c r="V168" s="21"/>
      <c r="W168" s="9"/>
      <c r="X168" s="9"/>
      <c r="Y168" s="9"/>
      <c r="Z168" s="9"/>
    </row>
    <row r="169" spans="1:26" ht="15.5" customHeight="1">
      <c r="B169" s="2"/>
      <c r="C169" s="53">
        <v>0.5</v>
      </c>
      <c r="D169" s="54">
        <v>0.68</v>
      </c>
      <c r="E169" s="54">
        <v>0.5</v>
      </c>
      <c r="F169" s="54">
        <v>0.56000000000000005</v>
      </c>
      <c r="G169" s="59"/>
      <c r="H169" s="13" t="s">
        <v>91</v>
      </c>
      <c r="I169" s="13" t="s">
        <v>125</v>
      </c>
      <c r="J169" s="13">
        <v>1080</v>
      </c>
      <c r="K169" s="13">
        <v>37.218000000000004</v>
      </c>
      <c r="L169" s="13">
        <v>37.802999999999997</v>
      </c>
      <c r="M169" s="13">
        <f>L169-K169</f>
        <v>0.58499999999999375</v>
      </c>
      <c r="N169" s="17">
        <f>M169/0.635</f>
        <v>0.92125984251967519</v>
      </c>
      <c r="O169" s="9"/>
      <c r="P169" s="9"/>
      <c r="R169" s="21"/>
      <c r="S169" s="21"/>
      <c r="T169" s="21"/>
      <c r="U169" s="21"/>
      <c r="V169" s="21"/>
      <c r="W169" s="9"/>
      <c r="X169" s="9"/>
      <c r="Y169" s="9"/>
      <c r="Z169" s="9"/>
    </row>
    <row r="170" spans="1:26" ht="15.5" customHeight="1">
      <c r="C170" s="53">
        <v>0.5</v>
      </c>
      <c r="D170" s="54">
        <v>0.68</v>
      </c>
      <c r="E170" s="54">
        <v>0.5</v>
      </c>
      <c r="F170" s="54">
        <v>0.56000000000000005</v>
      </c>
      <c r="G170" s="59"/>
      <c r="H170" s="2" t="s">
        <v>2</v>
      </c>
      <c r="I170" s="2" t="s">
        <v>64</v>
      </c>
      <c r="J170" s="2">
        <v>1080</v>
      </c>
      <c r="K170" s="2">
        <v>37.616</v>
      </c>
      <c r="L170" s="2">
        <v>38.194000000000003</v>
      </c>
      <c r="M170" s="2">
        <f t="shared" si="105"/>
        <v>0.57800000000000296</v>
      </c>
      <c r="N170" s="9">
        <f t="shared" si="106"/>
        <v>0.53518518518518787</v>
      </c>
      <c r="O170" s="9"/>
      <c r="P170" s="9"/>
      <c r="R170" s="21">
        <v>37.616999999999997</v>
      </c>
      <c r="S170" s="21">
        <f>L170-R170</f>
        <v>0.57700000000000529</v>
      </c>
      <c r="T170" s="21">
        <f>R170-K170</f>
        <v>9.9999999999766942E-4</v>
      </c>
      <c r="U170" s="21">
        <f t="shared" si="101"/>
        <v>0.17301038062243326</v>
      </c>
      <c r="V170" s="21">
        <f>((L170-R170)/$M170)*100</f>
        <v>99.826989619377571</v>
      </c>
      <c r="W170" s="9">
        <f>AVERAGEA(U170:U171)</f>
        <v>3.6494505584823784</v>
      </c>
      <c r="X170" s="9">
        <f>AVERAGEA(V170:V171)</f>
        <v>96.350549441517614</v>
      </c>
      <c r="Y170" s="9">
        <f>STDEVA(U170:U171)</f>
        <v>4.9164288483082688</v>
      </c>
      <c r="Z170" s="9">
        <f>STDEVA(V170:V171)</f>
        <v>4.916428848308275</v>
      </c>
    </row>
    <row r="171" spans="1:26" ht="15.5" customHeight="1">
      <c r="B171" s="2"/>
      <c r="C171" s="53">
        <v>0.5</v>
      </c>
      <c r="D171" s="54">
        <v>0.68</v>
      </c>
      <c r="E171" s="54">
        <v>0.5</v>
      </c>
      <c r="F171" s="54">
        <v>0.56000000000000005</v>
      </c>
      <c r="G171" s="59"/>
      <c r="H171" s="2" t="s">
        <v>1</v>
      </c>
      <c r="I171" s="2" t="s">
        <v>65</v>
      </c>
      <c r="J171" s="2">
        <v>1080</v>
      </c>
      <c r="K171" s="2">
        <v>38.11</v>
      </c>
      <c r="L171" s="2">
        <v>38.530999999999999</v>
      </c>
      <c r="M171" s="2">
        <f t="shared" si="105"/>
        <v>0.42099999999999937</v>
      </c>
      <c r="N171" s="9">
        <f t="shared" si="106"/>
        <v>0.38981481481481423</v>
      </c>
      <c r="O171" s="9"/>
      <c r="P171" s="9"/>
      <c r="R171" s="21">
        <v>38.14</v>
      </c>
      <c r="S171" s="21">
        <f>L171-R171</f>
        <v>0.39099999999999824</v>
      </c>
      <c r="T171" s="21">
        <f>R171-K171</f>
        <v>3.0000000000001137E-2</v>
      </c>
      <c r="U171" s="21">
        <f t="shared" si="101"/>
        <v>7.1258907363423232</v>
      </c>
      <c r="V171" s="21">
        <f>((L171-R171)/$M171)*100</f>
        <v>92.874109263657672</v>
      </c>
      <c r="W171" s="9"/>
      <c r="X171" s="9"/>
      <c r="Y171" s="9"/>
      <c r="Z171" s="9"/>
    </row>
    <row r="172" spans="1:26" ht="15.5" customHeight="1" thickBot="1">
      <c r="A172" s="116"/>
      <c r="B172" s="3"/>
      <c r="C172" s="56">
        <v>0.5</v>
      </c>
      <c r="D172" s="57">
        <v>0.68</v>
      </c>
      <c r="E172" s="57">
        <v>0.5</v>
      </c>
      <c r="F172" s="57">
        <v>0.56000000000000005</v>
      </c>
      <c r="G172" s="60"/>
      <c r="H172" s="3" t="s">
        <v>0</v>
      </c>
      <c r="I172" s="3" t="s">
        <v>66</v>
      </c>
      <c r="J172" s="3">
        <v>1080</v>
      </c>
      <c r="K172" s="3">
        <v>37.377000000000002</v>
      </c>
      <c r="L172" s="3">
        <v>37.933</v>
      </c>
      <c r="M172" s="3">
        <f t="shared" si="105"/>
        <v>0.55599999999999739</v>
      </c>
      <c r="N172" s="10">
        <f t="shared" si="106"/>
        <v>0.51481481481481239</v>
      </c>
      <c r="O172" s="10"/>
      <c r="P172" s="10"/>
      <c r="Q172" s="6"/>
      <c r="R172" s="42">
        <v>37.021000000000001</v>
      </c>
      <c r="S172" s="42">
        <f>L172-R172</f>
        <v>0.91199999999999903</v>
      </c>
      <c r="T172" s="77">
        <f>R172-K172</f>
        <v>-0.35600000000000165</v>
      </c>
      <c r="U172" s="42"/>
      <c r="V172" s="42"/>
      <c r="W172" s="10"/>
      <c r="X172" s="10"/>
      <c r="Y172" s="10"/>
      <c r="Z172" s="10"/>
    </row>
    <row r="173" spans="1:26" ht="15.5" customHeight="1">
      <c r="A173" s="112" t="s">
        <v>268</v>
      </c>
      <c r="B173" s="2" t="s">
        <v>20</v>
      </c>
      <c r="C173" s="11">
        <v>0.61</v>
      </c>
      <c r="D173" s="2">
        <v>0.82</v>
      </c>
      <c r="E173" s="2">
        <v>0.68</v>
      </c>
      <c r="F173" s="2">
        <v>0.7</v>
      </c>
      <c r="G173" s="30">
        <f>STDEVA(C173:E173)</f>
        <v>0.10692676621563608</v>
      </c>
      <c r="H173" s="13" t="s">
        <v>87</v>
      </c>
      <c r="I173" s="13" t="s">
        <v>126</v>
      </c>
      <c r="J173" s="13">
        <v>1080</v>
      </c>
      <c r="K173" s="13">
        <v>37.600999999999999</v>
      </c>
      <c r="L173" s="13">
        <v>38.418999999999997</v>
      </c>
      <c r="M173" s="13">
        <f>L173-K173</f>
        <v>0.81799999999999784</v>
      </c>
      <c r="N173" s="17">
        <f>M173/0.635</f>
        <v>1.2881889763779493</v>
      </c>
      <c r="O173" s="9">
        <f>AVERAGEA(N173:N175,N176:N178)</f>
        <v>0.80221881986973875</v>
      </c>
      <c r="P173" s="9">
        <f>STDEVA(N173:N175,N176:N178)</f>
        <v>0.35527011646583168</v>
      </c>
      <c r="R173" s="21"/>
      <c r="S173" s="21"/>
      <c r="T173" s="21"/>
      <c r="U173" s="21"/>
      <c r="V173" s="21"/>
      <c r="W173" s="9"/>
      <c r="X173" s="9"/>
      <c r="Y173" s="9"/>
      <c r="Z173" s="9"/>
    </row>
    <row r="174" spans="1:26" ht="15.5" customHeight="1">
      <c r="B174" s="2"/>
      <c r="C174" s="53">
        <v>0.61</v>
      </c>
      <c r="D174" s="54">
        <v>0.82</v>
      </c>
      <c r="E174" s="54">
        <v>0.68</v>
      </c>
      <c r="F174" s="54">
        <v>0.7</v>
      </c>
      <c r="G174" s="59"/>
      <c r="H174" s="13" t="s">
        <v>89</v>
      </c>
      <c r="I174" s="13" t="s">
        <v>127</v>
      </c>
      <c r="J174" s="13">
        <v>1080</v>
      </c>
      <c r="K174" s="13">
        <v>38.704999999999998</v>
      </c>
      <c r="L174" s="13">
        <v>39.173999999999999</v>
      </c>
      <c r="M174" s="13">
        <f>L174-K174</f>
        <v>0.46900000000000119</v>
      </c>
      <c r="N174" s="17">
        <f>M174/0.635</f>
        <v>0.73858267716535619</v>
      </c>
      <c r="O174" s="9"/>
      <c r="P174" s="9"/>
      <c r="R174" s="21"/>
      <c r="S174" s="21"/>
      <c r="T174" s="21"/>
      <c r="U174" s="21"/>
      <c r="V174" s="21"/>
      <c r="W174" s="9"/>
      <c r="X174" s="9"/>
      <c r="Y174" s="9"/>
      <c r="Z174" s="9"/>
    </row>
    <row r="175" spans="1:26" ht="15.5" customHeight="1">
      <c r="B175" s="2"/>
      <c r="C175" s="53">
        <v>0.61</v>
      </c>
      <c r="D175" s="54">
        <v>0.82</v>
      </c>
      <c r="E175" s="54">
        <v>0.68</v>
      </c>
      <c r="F175" s="54">
        <v>0.7</v>
      </c>
      <c r="G175" s="59"/>
      <c r="H175" s="13" t="s">
        <v>91</v>
      </c>
      <c r="I175" s="13" t="s">
        <v>128</v>
      </c>
      <c r="J175" s="13">
        <v>1080</v>
      </c>
      <c r="K175" s="13">
        <v>38.393999999999998</v>
      </c>
      <c r="L175" s="13">
        <v>39.110999999999997</v>
      </c>
      <c r="M175" s="13">
        <f>L175-K175</f>
        <v>0.71699999999999875</v>
      </c>
      <c r="N175" s="17">
        <f>M175/0.635</f>
        <v>1.1291338582677146</v>
      </c>
      <c r="O175" s="9"/>
      <c r="P175" s="9"/>
      <c r="R175" s="21"/>
      <c r="S175" s="21"/>
      <c r="T175" s="21"/>
      <c r="U175" s="21"/>
      <c r="V175" s="21"/>
      <c r="W175" s="9"/>
      <c r="X175" s="9"/>
      <c r="Y175" s="9"/>
      <c r="Z175" s="9"/>
    </row>
    <row r="176" spans="1:26" ht="15.5" customHeight="1">
      <c r="B176" s="2"/>
      <c r="C176" s="53">
        <v>0.61</v>
      </c>
      <c r="D176" s="54">
        <v>0.82</v>
      </c>
      <c r="E176" s="54">
        <v>0.68</v>
      </c>
      <c r="F176" s="54">
        <v>0.7</v>
      </c>
      <c r="G176" s="59"/>
      <c r="H176" s="2" t="s">
        <v>2</v>
      </c>
      <c r="I176" s="2" t="s">
        <v>68</v>
      </c>
      <c r="J176" s="2">
        <v>1080</v>
      </c>
      <c r="K176" s="2">
        <v>38.130000000000003</v>
      </c>
      <c r="L176" s="2">
        <v>38.999000000000002</v>
      </c>
      <c r="M176" s="2">
        <f t="shared" si="105"/>
        <v>0.86899999999999977</v>
      </c>
      <c r="N176" s="9">
        <f>M176/1.08</f>
        <v>0.80462962962962936</v>
      </c>
      <c r="O176" s="9"/>
      <c r="P176" s="9"/>
      <c r="Q176" t="s">
        <v>22</v>
      </c>
      <c r="R176" s="21">
        <v>38.338999999999999</v>
      </c>
      <c r="S176" s="21">
        <f>L176-R176</f>
        <v>0.66000000000000369</v>
      </c>
      <c r="T176" s="21">
        <f>R176-K176</f>
        <v>0.20899999999999608</v>
      </c>
      <c r="U176" s="21">
        <f t="shared" si="101"/>
        <v>24.050632911391958</v>
      </c>
      <c r="V176" s="21">
        <f>((L176-R176)/$M176)*100</f>
        <v>75.949367088608042</v>
      </c>
      <c r="W176" s="9">
        <f>AVERAGEA(U176:U177)</f>
        <v>12.837381420892942</v>
      </c>
      <c r="X176" s="9">
        <f>AVERAGEA(V176:V177)</f>
        <v>87.162618579107061</v>
      </c>
      <c r="Y176" s="9">
        <f>STDEVA(U176:U177)</f>
        <v>15.857932336164028</v>
      </c>
      <c r="Z176" s="9">
        <f>STDEVA(V176:V177)</f>
        <v>15.857932336163969</v>
      </c>
    </row>
    <row r="177" spans="1:26" ht="15.5" customHeight="1">
      <c r="B177" s="2"/>
      <c r="C177" s="53">
        <v>0.61</v>
      </c>
      <c r="D177" s="54">
        <v>0.82</v>
      </c>
      <c r="E177" s="54">
        <v>0.68</v>
      </c>
      <c r="F177" s="54">
        <v>0.7</v>
      </c>
      <c r="G177" s="59"/>
      <c r="H177" s="2" t="s">
        <v>1</v>
      </c>
      <c r="I177" s="2" t="s">
        <v>69</v>
      </c>
      <c r="J177" s="2">
        <v>1080</v>
      </c>
      <c r="K177" s="2">
        <v>37.847999999999999</v>
      </c>
      <c r="L177" s="2">
        <v>38.279000000000003</v>
      </c>
      <c r="M177" s="2">
        <f t="shared" si="105"/>
        <v>0.43100000000000449</v>
      </c>
      <c r="N177" s="9">
        <f>M177/1.08</f>
        <v>0.39907407407407819</v>
      </c>
      <c r="O177" s="9"/>
      <c r="P177" s="9"/>
      <c r="R177" s="21">
        <v>37.854999999999997</v>
      </c>
      <c r="S177" s="21">
        <f>L177-R177</f>
        <v>0.42400000000000659</v>
      </c>
      <c r="T177" s="21">
        <f>R177-K177</f>
        <v>6.9999999999978968E-3</v>
      </c>
      <c r="U177" s="21">
        <f t="shared" si="101"/>
        <v>1.6241299303939267</v>
      </c>
      <c r="V177" s="21">
        <f>((L177-R177)/$M177)*100</f>
        <v>98.37587006960608</v>
      </c>
      <c r="W177" s="21"/>
      <c r="X177" s="21"/>
      <c r="Y177" s="9"/>
      <c r="Z177" s="9"/>
    </row>
    <row r="178" spans="1:26" ht="15.5" customHeight="1" thickBot="1">
      <c r="A178" s="116"/>
      <c r="B178" s="3"/>
      <c r="C178" s="56"/>
      <c r="D178" s="57"/>
      <c r="E178" s="57"/>
      <c r="F178" s="57">
        <v>0.7</v>
      </c>
      <c r="G178" s="60"/>
      <c r="H178" s="3" t="s">
        <v>0</v>
      </c>
      <c r="I178" s="3" t="s">
        <v>392</v>
      </c>
      <c r="J178" s="3">
        <v>1080</v>
      </c>
      <c r="K178" s="3">
        <v>37.506999999999998</v>
      </c>
      <c r="L178" s="3">
        <v>37.997</v>
      </c>
      <c r="M178" s="3">
        <f t="shared" si="105"/>
        <v>0.49000000000000199</v>
      </c>
      <c r="N178" s="10">
        <f>M178/1.08</f>
        <v>0.4537037037037055</v>
      </c>
      <c r="O178" s="10"/>
      <c r="P178" s="10"/>
      <c r="Q178" s="6"/>
      <c r="R178" s="10"/>
      <c r="S178" s="10"/>
      <c r="T178" s="10"/>
      <c r="U178" s="42"/>
      <c r="V178" s="10"/>
      <c r="W178" s="10"/>
      <c r="X178" s="10"/>
      <c r="Y178" s="10"/>
      <c r="Z178" s="10"/>
    </row>
    <row r="179" spans="1:26" ht="15.5" customHeight="1">
      <c r="A179" s="117" t="s">
        <v>407</v>
      </c>
      <c r="B179" s="20" t="s">
        <v>393</v>
      </c>
      <c r="C179" s="8">
        <v>0.7</v>
      </c>
      <c r="D179" s="8">
        <v>0.77</v>
      </c>
      <c r="E179" s="2">
        <v>0.74</v>
      </c>
      <c r="F179" s="9">
        <f>AVERAGEA(C179:E179)</f>
        <v>0.73666666666666669</v>
      </c>
      <c r="G179" s="30">
        <f>STDEVA(C179:E179)</f>
        <v>3.5118845842842493E-2</v>
      </c>
      <c r="H179" s="23" t="s">
        <v>87</v>
      </c>
      <c r="I179" s="23" t="s">
        <v>404</v>
      </c>
      <c r="J179" s="8">
        <v>1080</v>
      </c>
      <c r="K179" s="23">
        <v>38.210999999999999</v>
      </c>
      <c r="L179" s="23">
        <v>39.465000000000003</v>
      </c>
      <c r="M179" s="23">
        <f t="shared" si="105"/>
        <v>1.2540000000000049</v>
      </c>
      <c r="N179" s="21">
        <f>M179/1.08</f>
        <v>1.1611111111111156</v>
      </c>
      <c r="O179" s="92">
        <f>AVERAGEA(N179:N184)</f>
        <v>1.0628086419753076</v>
      </c>
      <c r="P179" s="92">
        <f>STDEVA(N179:N184)</f>
        <v>0.10003671593917186</v>
      </c>
      <c r="Q179" s="15"/>
      <c r="R179" s="24">
        <v>38.479999999999997</v>
      </c>
      <c r="S179" s="21">
        <f>L179-R179</f>
        <v>0.98500000000000654</v>
      </c>
      <c r="T179" s="21">
        <f>R179-K179</f>
        <v>0.26899999999999835</v>
      </c>
      <c r="U179" s="21">
        <f t="shared" si="101"/>
        <v>21.451355661881763</v>
      </c>
      <c r="V179" s="21">
        <f>((L179-R179)/$M179)*100</f>
        <v>78.548644338118237</v>
      </c>
      <c r="W179" s="21">
        <f>AVERAGEA(U179:U181)</f>
        <v>17.112994970617034</v>
      </c>
      <c r="X179" s="21">
        <f>AVERAGEA(V179:V181)</f>
        <v>82.887005029382962</v>
      </c>
      <c r="Y179" s="9">
        <f>STDEVA(U179:U181)</f>
        <v>4.9440181175694029</v>
      </c>
      <c r="Z179" s="9">
        <f>STDEVA(V179:V181)</f>
        <v>4.9440181175694011</v>
      </c>
    </row>
    <row r="180" spans="1:26" ht="15.5" customHeight="1">
      <c r="B180" s="12"/>
      <c r="C180" s="54">
        <v>0.7</v>
      </c>
      <c r="D180" s="54">
        <v>0.77</v>
      </c>
      <c r="E180" s="54">
        <v>0.74</v>
      </c>
      <c r="F180" s="62">
        <f t="shared" ref="F180:F184" si="107">AVERAGEA(C180:E180)</f>
        <v>0.73666666666666669</v>
      </c>
      <c r="G180" s="55"/>
      <c r="H180" s="22" t="s">
        <v>89</v>
      </c>
      <c r="I180" s="22" t="s">
        <v>405</v>
      </c>
      <c r="J180" s="2">
        <v>1080</v>
      </c>
      <c r="K180" s="22">
        <v>37.917000000000002</v>
      </c>
      <c r="L180" s="22">
        <v>39.034999999999997</v>
      </c>
      <c r="M180" s="22">
        <f t="shared" si="105"/>
        <v>1.117999999999995</v>
      </c>
      <c r="N180" s="21">
        <f t="shared" ref="N180:N184" si="108">M180/1.08</f>
        <v>1.0351851851851805</v>
      </c>
      <c r="O180" s="9"/>
      <c r="P180" s="9"/>
      <c r="R180" s="21">
        <v>38.119999999999997</v>
      </c>
      <c r="S180" s="21">
        <f t="shared" ref="S180:S181" si="109">L180-R180</f>
        <v>0.91499999999999915</v>
      </c>
      <c r="T180" s="21">
        <f t="shared" ref="T180:T181" si="110">R180-K180</f>
        <v>0.20299999999999585</v>
      </c>
      <c r="U180" s="21">
        <f t="shared" si="101"/>
        <v>18.15742397137717</v>
      </c>
      <c r="V180" s="21">
        <f t="shared" ref="V180:V181" si="111">((L180-R180)/$M180)*100</f>
        <v>81.84257602862283</v>
      </c>
      <c r="W180" s="21"/>
      <c r="X180" s="21"/>
      <c r="Y180" s="9"/>
      <c r="Z180" s="9"/>
    </row>
    <row r="181" spans="1:26" ht="15.5" customHeight="1">
      <c r="B181" s="12"/>
      <c r="C181" s="54">
        <v>0.7</v>
      </c>
      <c r="D181" s="54">
        <v>0.77</v>
      </c>
      <c r="E181" s="54">
        <v>0.74</v>
      </c>
      <c r="F181" s="62">
        <f t="shared" si="107"/>
        <v>0.73666666666666669</v>
      </c>
      <c r="G181" s="55"/>
      <c r="H181" s="22" t="s">
        <v>91</v>
      </c>
      <c r="I181" s="22" t="s">
        <v>406</v>
      </c>
      <c r="J181" s="2">
        <v>1080</v>
      </c>
      <c r="K181" s="22">
        <v>37.185000000000002</v>
      </c>
      <c r="L181" s="22">
        <v>38.207999999999998</v>
      </c>
      <c r="M181" s="22">
        <f t="shared" si="105"/>
        <v>1.0229999999999961</v>
      </c>
      <c r="N181" s="21">
        <f t="shared" si="108"/>
        <v>0.94722222222221863</v>
      </c>
      <c r="O181" s="9"/>
      <c r="P181" s="9"/>
      <c r="R181" s="21">
        <v>37.305</v>
      </c>
      <c r="S181" s="21">
        <f t="shared" si="109"/>
        <v>0.90299999999999869</v>
      </c>
      <c r="T181" s="21">
        <f t="shared" si="110"/>
        <v>0.11999999999999744</v>
      </c>
      <c r="U181" s="21">
        <f t="shared" si="101"/>
        <v>11.73020527859217</v>
      </c>
      <c r="V181" s="21">
        <f t="shared" si="111"/>
        <v>88.269794721407834</v>
      </c>
      <c r="W181" s="21"/>
      <c r="X181" s="21"/>
      <c r="Y181" s="9"/>
      <c r="Z181" s="9"/>
    </row>
    <row r="182" spans="1:26" ht="15.5" customHeight="1">
      <c r="B182" s="12"/>
      <c r="C182" s="54">
        <v>0.7</v>
      </c>
      <c r="D182" s="54">
        <v>0.77</v>
      </c>
      <c r="E182" s="54">
        <v>0.74</v>
      </c>
      <c r="F182" s="62">
        <f t="shared" si="107"/>
        <v>0.73666666666666669</v>
      </c>
      <c r="G182" s="55"/>
      <c r="H182" s="2" t="s">
        <v>2</v>
      </c>
      <c r="I182" s="2" t="s">
        <v>401</v>
      </c>
      <c r="J182" s="2">
        <v>1080</v>
      </c>
      <c r="K182" s="2">
        <v>37.365000000000002</v>
      </c>
      <c r="L182" s="22">
        <v>38.552</v>
      </c>
      <c r="M182" s="22">
        <f t="shared" si="105"/>
        <v>1.1869999999999976</v>
      </c>
      <c r="N182" s="21">
        <f t="shared" si="108"/>
        <v>1.0990740740740719</v>
      </c>
      <c r="O182" s="9"/>
      <c r="P182" s="9"/>
      <c r="R182" s="21"/>
      <c r="S182" s="9"/>
      <c r="T182" s="9"/>
      <c r="U182" s="21"/>
      <c r="V182" s="9"/>
      <c r="W182" s="9"/>
      <c r="X182" s="9"/>
      <c r="Y182" s="9"/>
      <c r="Z182" s="9"/>
    </row>
    <row r="183" spans="1:26" ht="15.5" customHeight="1">
      <c r="B183" s="12"/>
      <c r="C183" s="54">
        <v>0.7</v>
      </c>
      <c r="D183" s="54">
        <v>0.77</v>
      </c>
      <c r="E183" s="54">
        <v>0.74</v>
      </c>
      <c r="F183" s="62">
        <f t="shared" si="107"/>
        <v>0.73666666666666669</v>
      </c>
      <c r="G183" s="55"/>
      <c r="H183" s="2" t="s">
        <v>1</v>
      </c>
      <c r="I183" s="2" t="s">
        <v>402</v>
      </c>
      <c r="J183" s="2">
        <v>1080</v>
      </c>
      <c r="K183" s="2">
        <v>39.356999999999999</v>
      </c>
      <c r="L183" s="22">
        <v>40.630000000000003</v>
      </c>
      <c r="M183" s="22">
        <f t="shared" si="105"/>
        <v>1.2730000000000032</v>
      </c>
      <c r="N183" s="21">
        <f t="shared" si="108"/>
        <v>1.1787037037037067</v>
      </c>
      <c r="O183" s="9"/>
      <c r="P183" s="9"/>
      <c r="R183" s="21"/>
      <c r="S183" s="9"/>
      <c r="T183" s="9"/>
      <c r="U183" s="21"/>
      <c r="V183" s="9"/>
      <c r="W183" s="9"/>
      <c r="X183" s="9"/>
      <c r="Y183" s="9"/>
      <c r="Z183" s="9"/>
    </row>
    <row r="184" spans="1:26" ht="15.5" customHeight="1" thickBot="1">
      <c r="A184" s="116"/>
      <c r="B184" s="73"/>
      <c r="C184" s="54">
        <v>0.7</v>
      </c>
      <c r="D184" s="54">
        <v>0.77</v>
      </c>
      <c r="E184" s="54">
        <v>0.74</v>
      </c>
      <c r="F184" s="81">
        <f t="shared" si="107"/>
        <v>0.73666666666666669</v>
      </c>
      <c r="G184" s="58"/>
      <c r="H184" s="3" t="s">
        <v>0</v>
      </c>
      <c r="I184" s="2" t="s">
        <v>403</v>
      </c>
      <c r="J184" s="2">
        <v>1080</v>
      </c>
      <c r="K184" s="2">
        <v>37.49</v>
      </c>
      <c r="L184" s="64">
        <v>38.521999999999998</v>
      </c>
      <c r="M184" s="64">
        <f t="shared" si="105"/>
        <v>1.0319999999999965</v>
      </c>
      <c r="N184" s="42">
        <f t="shared" si="108"/>
        <v>0.95555555555555227</v>
      </c>
      <c r="O184" s="10"/>
      <c r="P184" s="10"/>
      <c r="Q184" s="6"/>
      <c r="R184" s="42"/>
      <c r="S184" s="10"/>
      <c r="T184" s="10"/>
      <c r="U184" s="42"/>
      <c r="V184" s="10"/>
      <c r="W184" s="10"/>
      <c r="X184" s="10"/>
      <c r="Y184" s="10"/>
      <c r="Z184" s="10"/>
    </row>
    <row r="185" spans="1:26" ht="15.5" customHeight="1">
      <c r="A185" s="117" t="s">
        <v>408</v>
      </c>
      <c r="B185" s="8" t="s">
        <v>394</v>
      </c>
      <c r="C185" s="19">
        <v>0.6</v>
      </c>
      <c r="D185" s="8">
        <v>0.57999999999999996</v>
      </c>
      <c r="E185" s="8">
        <v>0.69</v>
      </c>
      <c r="F185" s="9">
        <f>AVERAGEA(C185:E185)</f>
        <v>0.62333333333333329</v>
      </c>
      <c r="G185" s="30">
        <f>STDEVA(C185:E185)</f>
        <v>5.8594652770823138E-2</v>
      </c>
      <c r="H185" s="23" t="s">
        <v>87</v>
      </c>
      <c r="I185" s="23" t="s">
        <v>413</v>
      </c>
      <c r="J185" s="23">
        <v>1080</v>
      </c>
      <c r="K185" s="23">
        <v>38.375999999999998</v>
      </c>
      <c r="L185" s="23">
        <v>38.97</v>
      </c>
      <c r="M185" s="23">
        <f t="shared" si="105"/>
        <v>0.59400000000000119</v>
      </c>
      <c r="N185" s="21">
        <f>M185/1.08</f>
        <v>0.55000000000000104</v>
      </c>
      <c r="O185" s="9">
        <f>AVERAGEA(N185:N187,N188:N189)</f>
        <v>0.6885185185185192</v>
      </c>
      <c r="P185" s="9">
        <f>STDEVA(N185:N187,N188:N189)</f>
        <v>0.11866418999126319</v>
      </c>
      <c r="Q185" s="15"/>
      <c r="R185" s="24">
        <v>38.418999999999997</v>
      </c>
      <c r="S185" s="21">
        <f>L185-R185</f>
        <v>0.55100000000000193</v>
      </c>
      <c r="T185" s="25">
        <f>R185-K185</f>
        <v>4.2999999999999261E-2</v>
      </c>
      <c r="U185" s="21">
        <f>(T185/$M185)*100</f>
        <v>7.2390572390571002</v>
      </c>
      <c r="V185" s="21">
        <f>((L185-R185)/$M185)*100</f>
        <v>92.760942760942896</v>
      </c>
      <c r="W185" s="21">
        <f>AVERAGEA(U186:U187)</f>
        <v>6.4864864864867142</v>
      </c>
      <c r="X185" s="21">
        <f>AVERAGEA(V186:V187)</f>
        <v>93.513513513513274</v>
      </c>
      <c r="Y185" s="9">
        <f>STDEVA(U185:U187)</f>
        <v>0.5321478824651833</v>
      </c>
      <c r="Z185" s="9">
        <f>STDEVA(V185:V187)</f>
        <v>0.53214788246517764</v>
      </c>
    </row>
    <row r="186" spans="1:26" ht="15.5" customHeight="1">
      <c r="B186" s="2"/>
      <c r="C186" s="53">
        <v>0.6</v>
      </c>
      <c r="D186" s="54">
        <v>0.57999999999999996</v>
      </c>
      <c r="E186" s="54">
        <v>0.69</v>
      </c>
      <c r="F186" s="62">
        <f t="shared" ref="F186:F189" si="112">AVERAGEA(C186:E186)</f>
        <v>0.62333333333333329</v>
      </c>
      <c r="G186" s="55"/>
      <c r="H186" s="22" t="s">
        <v>89</v>
      </c>
      <c r="I186" s="22" t="s">
        <v>414</v>
      </c>
      <c r="J186" s="22">
        <v>1080</v>
      </c>
      <c r="K186" s="22">
        <v>36.945</v>
      </c>
      <c r="L186" s="22">
        <v>37.585999999999999</v>
      </c>
      <c r="M186" s="22">
        <f t="shared" si="105"/>
        <v>0.64099999999999824</v>
      </c>
      <c r="N186" s="21">
        <f t="shared" ref="N186:N188" si="113">M186/1.08</f>
        <v>0.59351851851851689</v>
      </c>
      <c r="O186" s="9"/>
      <c r="P186" s="9"/>
      <c r="R186" s="21">
        <v>36.917999999999999</v>
      </c>
      <c r="S186" s="21">
        <f t="shared" ref="S186:S187" si="114">L186-R186</f>
        <v>0.66799999999999926</v>
      </c>
      <c r="T186" s="25">
        <f t="shared" ref="T186:T187" si="115">R186-K186</f>
        <v>-2.7000000000001023E-2</v>
      </c>
      <c r="U186" s="21"/>
      <c r="V186" s="21"/>
      <c r="Y186" s="9"/>
      <c r="Z186" s="9"/>
    </row>
    <row r="187" spans="1:26" ht="15.5" customHeight="1">
      <c r="B187" s="2"/>
      <c r="C187" s="53">
        <v>0.6</v>
      </c>
      <c r="D187" s="54">
        <v>0.57999999999999996</v>
      </c>
      <c r="E187" s="54">
        <v>0.69</v>
      </c>
      <c r="F187" s="62">
        <f t="shared" si="112"/>
        <v>0.62333333333333329</v>
      </c>
      <c r="G187" s="55"/>
      <c r="H187" s="22" t="s">
        <v>91</v>
      </c>
      <c r="I187" s="22" t="s">
        <v>415</v>
      </c>
      <c r="J187" s="22">
        <v>1080</v>
      </c>
      <c r="K187" s="22">
        <v>38.027999999999999</v>
      </c>
      <c r="L187" s="22">
        <v>38.768000000000001</v>
      </c>
      <c r="M187" s="22">
        <f t="shared" si="105"/>
        <v>0.74000000000000199</v>
      </c>
      <c r="N187" s="21">
        <f t="shared" si="113"/>
        <v>0.68518518518518701</v>
      </c>
      <c r="O187" s="9"/>
      <c r="P187" s="9"/>
      <c r="R187" s="21">
        <v>38.076000000000001</v>
      </c>
      <c r="S187" s="21">
        <f t="shared" si="114"/>
        <v>0.69200000000000017</v>
      </c>
      <c r="T187" s="21">
        <f t="shared" si="115"/>
        <v>4.8000000000001819E-2</v>
      </c>
      <c r="U187" s="21">
        <f>(T187/$M187)*100</f>
        <v>6.4864864864867142</v>
      </c>
      <c r="V187" s="21">
        <f>((L187-R187)/$M187)*100</f>
        <v>93.513513513513274</v>
      </c>
      <c r="W187" s="21"/>
      <c r="X187" s="21"/>
      <c r="Y187" s="9"/>
      <c r="Z187" s="9"/>
    </row>
    <row r="188" spans="1:26" ht="15.5" customHeight="1">
      <c r="B188" s="2"/>
      <c r="C188" s="53">
        <v>0.6</v>
      </c>
      <c r="D188" s="54">
        <v>0.57999999999999996</v>
      </c>
      <c r="E188" s="54">
        <v>0.69</v>
      </c>
      <c r="F188" s="62">
        <f t="shared" si="112"/>
        <v>0.62333333333333329</v>
      </c>
      <c r="G188" s="55"/>
      <c r="H188" s="2" t="s">
        <v>2</v>
      </c>
      <c r="I188" s="2" t="s">
        <v>410</v>
      </c>
      <c r="J188" s="2">
        <v>1080</v>
      </c>
      <c r="K188" s="2">
        <v>36.893999999999998</v>
      </c>
      <c r="L188" s="2">
        <v>37.771000000000001</v>
      </c>
      <c r="M188" s="2">
        <f t="shared" si="105"/>
        <v>0.87700000000000244</v>
      </c>
      <c r="N188" s="9">
        <f t="shared" si="113"/>
        <v>0.81203703703703922</v>
      </c>
      <c r="O188" s="9"/>
      <c r="P188" s="9"/>
      <c r="R188" s="21"/>
      <c r="S188" s="9"/>
      <c r="T188" s="9"/>
      <c r="U188" s="21"/>
      <c r="V188" s="9"/>
      <c r="W188" s="9"/>
      <c r="X188" s="9"/>
      <c r="Y188" s="9"/>
      <c r="Z188" s="9"/>
    </row>
    <row r="189" spans="1:26" ht="15.5" customHeight="1" thickBot="1">
      <c r="A189" s="116"/>
      <c r="B189" s="3"/>
      <c r="C189" s="56">
        <v>0.6</v>
      </c>
      <c r="D189" s="57">
        <v>0.57999999999999996</v>
      </c>
      <c r="E189" s="57">
        <v>0.69</v>
      </c>
      <c r="F189" s="81">
        <f t="shared" si="112"/>
        <v>0.62333333333333329</v>
      </c>
      <c r="G189" s="58"/>
      <c r="H189" s="3" t="s">
        <v>0</v>
      </c>
      <c r="I189" s="3" t="s">
        <v>412</v>
      </c>
      <c r="J189" s="3">
        <v>1080</v>
      </c>
      <c r="K189" s="3">
        <v>38.052999999999997</v>
      </c>
      <c r="L189" s="2">
        <v>38.918999999999997</v>
      </c>
      <c r="M189" s="2">
        <f>L189-K189</f>
        <v>0.86599999999999966</v>
      </c>
      <c r="N189" s="10">
        <f>M189/1.08</f>
        <v>0.80185185185185148</v>
      </c>
      <c r="O189" s="10"/>
      <c r="P189" s="10"/>
      <c r="Q189" s="6"/>
      <c r="R189" s="42"/>
      <c r="S189" s="10"/>
      <c r="T189" s="10"/>
      <c r="U189" s="42"/>
      <c r="V189" s="10"/>
      <c r="W189" s="10"/>
      <c r="X189" s="10"/>
      <c r="Y189" s="10"/>
      <c r="Z189" s="10"/>
    </row>
    <row r="190" spans="1:26" ht="15.5" customHeight="1">
      <c r="A190" s="117" t="s">
        <v>416</v>
      </c>
      <c r="B190" s="8" t="s">
        <v>395</v>
      </c>
      <c r="C190" s="19">
        <v>0.57999999999999996</v>
      </c>
      <c r="D190" s="8">
        <v>0.57999999999999996</v>
      </c>
      <c r="E190" s="8">
        <v>0.65</v>
      </c>
      <c r="F190" s="9">
        <f>AVERAGEA(C190:E190)</f>
        <v>0.60333333333333339</v>
      </c>
      <c r="G190" s="30">
        <f>STDEVA(C190:E190)</f>
        <v>4.0414518843273836E-2</v>
      </c>
      <c r="H190" s="23" t="s">
        <v>87</v>
      </c>
      <c r="I190" s="23" t="s">
        <v>420</v>
      </c>
      <c r="J190" s="23">
        <v>1080</v>
      </c>
      <c r="K190" s="23">
        <v>37.719000000000001</v>
      </c>
      <c r="L190" s="23">
        <v>38.472000000000001</v>
      </c>
      <c r="M190" s="23">
        <f>L190-K190</f>
        <v>0.75300000000000011</v>
      </c>
      <c r="N190" s="21">
        <f t="shared" ref="N190:N195" si="116">M190/1.08</f>
        <v>0.6972222222222223</v>
      </c>
      <c r="O190" s="92">
        <f>AVERAGEA(N190:N195)</f>
        <v>0.69166666666666654</v>
      </c>
      <c r="P190" s="92">
        <f>STDEVA(N190:N195)</f>
        <v>0.13365958028484165</v>
      </c>
      <c r="Q190" s="15"/>
      <c r="R190" s="24">
        <v>37.835000000000001</v>
      </c>
      <c r="S190" s="21">
        <f t="shared" ref="S190:S192" si="117">L190-R190</f>
        <v>0.63700000000000045</v>
      </c>
      <c r="T190" s="21">
        <f t="shared" ref="T190:T192" si="118">R190-K190</f>
        <v>0.11599999999999966</v>
      </c>
      <c r="U190" s="21">
        <f t="shared" ref="U190:U192" si="119">(T190/$M190)*100</f>
        <v>15.405046480743644</v>
      </c>
      <c r="V190" s="21">
        <f t="shared" ref="V190:V192" si="120">((L190-R190)/$M190)*100</f>
        <v>84.59495351925635</v>
      </c>
      <c r="W190" s="21">
        <f>AVERAGEA(U190:U192)</f>
        <v>16.412672566224064</v>
      </c>
      <c r="X190" s="21">
        <f>AVERAGEA(V190:V192)</f>
        <v>83.58732743377594</v>
      </c>
      <c r="Y190" s="9">
        <f>STDEVA(U190:U192)</f>
        <v>9.7649190488942601</v>
      </c>
      <c r="Z190" s="9">
        <f>STDEVA(V190:V192)</f>
        <v>9.7649190488942548</v>
      </c>
    </row>
    <row r="191" spans="1:26" ht="15.5" customHeight="1">
      <c r="B191" s="2"/>
      <c r="C191" s="53">
        <v>0.57999999999999996</v>
      </c>
      <c r="D191" s="54">
        <v>0.57999999999999996</v>
      </c>
      <c r="E191" s="54">
        <v>0.65</v>
      </c>
      <c r="F191" s="62">
        <f t="shared" ref="F191:F195" si="121">AVERAGEA(C191:E191)</f>
        <v>0.60333333333333339</v>
      </c>
      <c r="G191" s="55"/>
      <c r="H191" s="22" t="s">
        <v>89</v>
      </c>
      <c r="I191" s="22" t="s">
        <v>421</v>
      </c>
      <c r="J191" s="22">
        <v>1080</v>
      </c>
      <c r="K191" s="22">
        <v>36.722000000000001</v>
      </c>
      <c r="L191" s="22">
        <v>37.32</v>
      </c>
      <c r="M191" s="22">
        <f t="shared" ref="M191:M195" si="122">L191-K191</f>
        <v>0.59799999999999898</v>
      </c>
      <c r="N191" s="21">
        <f t="shared" si="116"/>
        <v>0.5537037037037027</v>
      </c>
      <c r="O191" s="9"/>
      <c r="P191" s="9"/>
      <c r="R191" s="21">
        <v>36.765000000000001</v>
      </c>
      <c r="S191" s="21">
        <f t="shared" si="117"/>
        <v>0.55499999999999972</v>
      </c>
      <c r="T191" s="21">
        <f t="shared" si="118"/>
        <v>4.2999999999999261E-2</v>
      </c>
      <c r="U191" s="21">
        <f t="shared" si="119"/>
        <v>7.1906354515049049</v>
      </c>
      <c r="V191" s="21">
        <f t="shared" si="120"/>
        <v>92.809364548495097</v>
      </c>
      <c r="W191" s="21"/>
      <c r="X191" s="21"/>
      <c r="Y191" s="9"/>
      <c r="Z191" s="9"/>
    </row>
    <row r="192" spans="1:26" ht="15.5" customHeight="1">
      <c r="B192" s="2"/>
      <c r="C192" s="53">
        <v>0.57999999999999996</v>
      </c>
      <c r="D192" s="54">
        <v>0.57999999999999996</v>
      </c>
      <c r="E192" s="54">
        <v>0.65</v>
      </c>
      <c r="F192" s="62">
        <f t="shared" si="121"/>
        <v>0.60333333333333339</v>
      </c>
      <c r="G192" s="55"/>
      <c r="H192" s="22" t="s">
        <v>91</v>
      </c>
      <c r="I192" s="22" t="s">
        <v>422</v>
      </c>
      <c r="J192" s="22">
        <v>1080</v>
      </c>
      <c r="K192" s="22">
        <v>37.624000000000002</v>
      </c>
      <c r="L192" s="22">
        <v>38.445999999999998</v>
      </c>
      <c r="M192" s="22">
        <f t="shared" si="122"/>
        <v>0.82199999999999562</v>
      </c>
      <c r="N192" s="21">
        <f t="shared" si="116"/>
        <v>0.76111111111110696</v>
      </c>
      <c r="O192" s="9"/>
      <c r="P192" s="9"/>
      <c r="R192" s="21">
        <v>37.843000000000004</v>
      </c>
      <c r="S192" s="21">
        <f t="shared" si="117"/>
        <v>0.60299999999999443</v>
      </c>
      <c r="T192" s="21">
        <f t="shared" si="118"/>
        <v>0.21900000000000119</v>
      </c>
      <c r="U192" s="21">
        <f t="shared" si="119"/>
        <v>26.642335766423646</v>
      </c>
      <c r="V192" s="21">
        <f t="shared" si="120"/>
        <v>73.357664233576358</v>
      </c>
      <c r="W192" s="21"/>
      <c r="X192" s="21"/>
      <c r="Y192" s="9"/>
      <c r="Z192" s="9"/>
    </row>
    <row r="193" spans="1:26" ht="15.5" customHeight="1">
      <c r="B193" s="2"/>
      <c r="C193" s="53">
        <v>0.57999999999999996</v>
      </c>
      <c r="D193" s="54">
        <v>0.57999999999999996</v>
      </c>
      <c r="E193" s="54">
        <v>0.65</v>
      </c>
      <c r="F193" s="62">
        <f t="shared" si="121"/>
        <v>0.60333333333333339</v>
      </c>
      <c r="G193" s="55"/>
      <c r="H193" s="2" t="s">
        <v>2</v>
      </c>
      <c r="I193" s="2" t="s">
        <v>417</v>
      </c>
      <c r="J193" s="2">
        <v>1080</v>
      </c>
      <c r="K193" s="2">
        <v>37.472999999999999</v>
      </c>
      <c r="L193" s="2">
        <v>38.173999999999999</v>
      </c>
      <c r="M193" s="2">
        <f t="shared" si="122"/>
        <v>0.70100000000000051</v>
      </c>
      <c r="N193" s="9">
        <f t="shared" si="116"/>
        <v>0.64907407407407447</v>
      </c>
      <c r="O193" s="9"/>
      <c r="P193" s="9"/>
      <c r="R193" s="21"/>
      <c r="S193" s="9"/>
      <c r="T193" s="9"/>
      <c r="U193" s="21"/>
      <c r="V193" s="9"/>
      <c r="W193" s="9"/>
      <c r="X193" s="9"/>
      <c r="Y193" s="9"/>
      <c r="Z193" s="9"/>
    </row>
    <row r="194" spans="1:26" ht="15.5" customHeight="1">
      <c r="B194" s="2"/>
      <c r="C194" s="53">
        <v>0.57999999999999996</v>
      </c>
      <c r="D194" s="54">
        <v>0.57999999999999996</v>
      </c>
      <c r="E194" s="54">
        <v>0.65</v>
      </c>
      <c r="F194" s="62">
        <f t="shared" si="121"/>
        <v>0.60333333333333339</v>
      </c>
      <c r="G194" s="55"/>
      <c r="H194" s="2" t="s">
        <v>1</v>
      </c>
      <c r="I194" s="2" t="s">
        <v>418</v>
      </c>
      <c r="J194" s="2">
        <v>1080</v>
      </c>
      <c r="K194" s="2">
        <v>37.686999999999998</v>
      </c>
      <c r="L194" s="2">
        <v>38.307000000000002</v>
      </c>
      <c r="M194" s="2">
        <f t="shared" si="122"/>
        <v>0.62000000000000455</v>
      </c>
      <c r="N194" s="9">
        <f t="shared" si="116"/>
        <v>0.57407407407407829</v>
      </c>
      <c r="O194" s="9"/>
      <c r="P194" s="9"/>
      <c r="R194" s="21"/>
      <c r="S194" s="9"/>
      <c r="T194" s="9"/>
      <c r="U194" s="21"/>
      <c r="V194" s="9"/>
      <c r="W194" s="9"/>
      <c r="X194" s="9"/>
      <c r="Y194" s="9"/>
      <c r="Z194" s="9"/>
    </row>
    <row r="195" spans="1:26" ht="15.5" customHeight="1" thickBot="1">
      <c r="A195" s="116"/>
      <c r="B195" s="73"/>
      <c r="C195" s="57">
        <v>0.57999999999999996</v>
      </c>
      <c r="D195" s="57">
        <v>0.57999999999999996</v>
      </c>
      <c r="E195" s="57">
        <v>0.65</v>
      </c>
      <c r="F195" s="81">
        <f t="shared" si="121"/>
        <v>0.60333333333333339</v>
      </c>
      <c r="G195" s="58"/>
      <c r="H195" s="3" t="s">
        <v>0</v>
      </c>
      <c r="I195" s="3" t="s">
        <v>419</v>
      </c>
      <c r="J195" s="3">
        <v>1080</v>
      </c>
      <c r="K195" s="3">
        <v>38.515999999999998</v>
      </c>
      <c r="L195" s="3">
        <v>39.503999999999998</v>
      </c>
      <c r="M195" s="3">
        <f t="shared" si="122"/>
        <v>0.98799999999999955</v>
      </c>
      <c r="N195" s="10">
        <f t="shared" si="116"/>
        <v>0.9148148148148143</v>
      </c>
      <c r="O195" s="10"/>
      <c r="P195" s="10"/>
      <c r="Q195" s="6"/>
      <c r="R195" s="42"/>
      <c r="S195" s="10"/>
      <c r="T195" s="10"/>
      <c r="U195" s="42"/>
      <c r="V195" s="10"/>
      <c r="W195" s="10"/>
      <c r="X195" s="10"/>
      <c r="Y195" s="10"/>
      <c r="Z195" s="10"/>
    </row>
    <row r="196" spans="1:26" ht="15.5" customHeight="1">
      <c r="A196" s="117" t="s">
        <v>269</v>
      </c>
      <c r="B196" s="20" t="s">
        <v>129</v>
      </c>
      <c r="C196" s="2">
        <v>0.54</v>
      </c>
      <c r="D196" s="2">
        <v>0.7</v>
      </c>
      <c r="E196" s="2">
        <v>0.73</v>
      </c>
      <c r="F196" s="9">
        <f>AVERAGEA(C196:E196)</f>
        <v>0.65666666666666662</v>
      </c>
      <c r="G196" s="30">
        <f>STDEVA(C196:E196)</f>
        <v>0.10214368964029635</v>
      </c>
      <c r="H196" s="23" t="s">
        <v>87</v>
      </c>
      <c r="I196" s="23" t="s">
        <v>426</v>
      </c>
      <c r="J196" s="23">
        <v>635</v>
      </c>
      <c r="K196" s="23">
        <v>36.792000000000002</v>
      </c>
      <c r="L196" s="23">
        <v>37.301000000000002</v>
      </c>
      <c r="M196" s="23">
        <f>L196-K196</f>
        <v>0.50900000000000034</v>
      </c>
      <c r="N196" s="21">
        <f>M196/0.635</f>
        <v>0.80157480314960683</v>
      </c>
      <c r="O196" s="9">
        <f>AVERAGEA(N196:N198,N199:N200)</f>
        <v>0.98005249343832268</v>
      </c>
      <c r="P196" s="9">
        <f>STDEVA(N196:N198,N199:N200)</f>
        <v>0.41271361418267266</v>
      </c>
      <c r="Q196" s="15"/>
      <c r="R196" s="24">
        <v>36.923000000000002</v>
      </c>
      <c r="S196" s="21">
        <v>0.37800000000000011</v>
      </c>
      <c r="T196" s="25">
        <v>0.13100000000000023</v>
      </c>
      <c r="U196" s="21">
        <v>25.736738703339913</v>
      </c>
      <c r="V196" s="21">
        <v>74.26326129666009</v>
      </c>
      <c r="W196" s="21">
        <v>26.26316327791718</v>
      </c>
      <c r="X196" s="21">
        <v>73.736836722082813</v>
      </c>
      <c r="Y196" s="9">
        <v>0.74447677293365677</v>
      </c>
      <c r="Z196" s="9">
        <v>0.74447677293366177</v>
      </c>
    </row>
    <row r="197" spans="1:26" ht="15.5" customHeight="1">
      <c r="B197" s="12"/>
      <c r="C197" s="54">
        <v>0.54</v>
      </c>
      <c r="D197" s="54">
        <v>0.7</v>
      </c>
      <c r="E197" s="54">
        <v>0.73</v>
      </c>
      <c r="F197" s="62">
        <f t="shared" ref="F197:F200" si="123">AVERAGEA(C197:E197)</f>
        <v>0.65666666666666662</v>
      </c>
      <c r="G197" s="55"/>
      <c r="H197" s="22" t="s">
        <v>89</v>
      </c>
      <c r="I197" s="22" t="s">
        <v>427</v>
      </c>
      <c r="J197" s="22">
        <v>635</v>
      </c>
      <c r="K197" s="22">
        <v>37.591999999999999</v>
      </c>
      <c r="L197" s="22">
        <v>38.514000000000003</v>
      </c>
      <c r="M197" s="22">
        <f t="shared" ref="M197:M199" si="124">L197-K197</f>
        <v>0.92200000000000415</v>
      </c>
      <c r="N197" s="21">
        <f t="shared" ref="N197:N198" si="125">M197/0.635</f>
        <v>1.4519685039370145</v>
      </c>
      <c r="O197" s="9"/>
      <c r="P197" s="9"/>
      <c r="R197" s="21">
        <v>37.838999999999999</v>
      </c>
      <c r="S197" s="21">
        <v>0.67500000000000426</v>
      </c>
      <c r="T197" s="21">
        <v>0.24699999999999989</v>
      </c>
      <c r="U197" s="21">
        <v>26.789587852494446</v>
      </c>
      <c r="V197" s="21">
        <v>73.210412147505551</v>
      </c>
      <c r="W197" s="21"/>
      <c r="X197" s="21"/>
      <c r="Y197" s="9"/>
      <c r="Z197" s="9"/>
    </row>
    <row r="198" spans="1:26" ht="15.5" customHeight="1">
      <c r="B198" s="12"/>
      <c r="C198" s="54">
        <v>0.54</v>
      </c>
      <c r="D198" s="54">
        <v>0.7</v>
      </c>
      <c r="E198" s="54">
        <v>0.73</v>
      </c>
      <c r="F198" s="62">
        <f t="shared" si="123"/>
        <v>0.65666666666666662</v>
      </c>
      <c r="G198" s="55"/>
      <c r="H198" s="22" t="s">
        <v>91</v>
      </c>
      <c r="I198" s="22" t="s">
        <v>428</v>
      </c>
      <c r="J198" s="22">
        <v>635</v>
      </c>
      <c r="K198" s="22">
        <v>38.348999999999997</v>
      </c>
      <c r="L198" s="22">
        <v>38.784999999999997</v>
      </c>
      <c r="M198" s="22">
        <f t="shared" si="124"/>
        <v>0.43599999999999994</v>
      </c>
      <c r="N198" s="21">
        <f t="shared" si="125"/>
        <v>0.68661417322834639</v>
      </c>
      <c r="O198" s="9"/>
      <c r="P198" s="9"/>
      <c r="R198" s="21">
        <v>38.295000000000002</v>
      </c>
      <c r="S198" s="21">
        <v>0.48999999999999488</v>
      </c>
      <c r="T198" s="25">
        <v>-5.3999999999994941E-2</v>
      </c>
      <c r="U198" s="21"/>
      <c r="V198" s="21"/>
      <c r="W198" s="21"/>
      <c r="X198" s="21"/>
      <c r="Y198" s="9"/>
      <c r="Z198" s="9"/>
    </row>
    <row r="199" spans="1:26" ht="15.5" customHeight="1">
      <c r="B199" s="12"/>
      <c r="C199" s="54">
        <v>0.54</v>
      </c>
      <c r="D199" s="54">
        <v>0.7</v>
      </c>
      <c r="E199" s="54">
        <v>0.73</v>
      </c>
      <c r="F199" s="62">
        <f t="shared" si="123"/>
        <v>0.65666666666666662</v>
      </c>
      <c r="G199" s="55"/>
      <c r="H199" s="2" t="s">
        <v>2</v>
      </c>
      <c r="I199" s="2" t="s">
        <v>424</v>
      </c>
      <c r="J199" s="2">
        <v>635</v>
      </c>
      <c r="K199" s="2">
        <v>36.956000000000003</v>
      </c>
      <c r="L199" s="2">
        <v>37.281999999999996</v>
      </c>
      <c r="M199" s="2">
        <f t="shared" si="124"/>
        <v>0.32599999999999341</v>
      </c>
      <c r="N199" s="9"/>
      <c r="O199" s="9"/>
      <c r="P199" s="9"/>
      <c r="R199" s="21"/>
      <c r="S199" s="9"/>
      <c r="T199" s="9"/>
      <c r="U199" s="21"/>
      <c r="V199" s="9"/>
      <c r="W199" s="9"/>
      <c r="X199" s="9"/>
      <c r="Y199" s="9"/>
      <c r="Z199" s="9"/>
    </row>
    <row r="200" spans="1:26" ht="15.5" customHeight="1" thickBot="1">
      <c r="B200" s="73"/>
      <c r="C200" s="57">
        <v>0.54</v>
      </c>
      <c r="D200" s="57">
        <v>0.7</v>
      </c>
      <c r="E200" s="57">
        <v>0.73</v>
      </c>
      <c r="F200" s="81">
        <f t="shared" si="123"/>
        <v>0.65666666666666662</v>
      </c>
      <c r="G200" s="58"/>
      <c r="H200" s="3" t="s">
        <v>1</v>
      </c>
      <c r="I200" s="3" t="s">
        <v>425</v>
      </c>
      <c r="J200" s="3">
        <v>635</v>
      </c>
      <c r="K200" s="3">
        <v>38.122999999999998</v>
      </c>
      <c r="L200" s="3"/>
      <c r="M200" s="3"/>
      <c r="N200" s="10"/>
      <c r="O200" s="10"/>
      <c r="P200" s="10"/>
      <c r="Q200" s="6"/>
      <c r="R200" s="42"/>
      <c r="S200" s="10"/>
      <c r="T200" s="10"/>
      <c r="U200" s="42"/>
      <c r="V200" s="10"/>
      <c r="W200" s="10"/>
      <c r="X200" s="10"/>
      <c r="Y200" s="10"/>
      <c r="Z200" s="10"/>
    </row>
    <row r="201" spans="1:26" ht="15.5" customHeight="1">
      <c r="A201" s="117" t="s">
        <v>435</v>
      </c>
      <c r="B201" s="12" t="s">
        <v>396</v>
      </c>
      <c r="C201" s="2">
        <v>2.0699999999999998</v>
      </c>
      <c r="D201" s="2">
        <v>2.4700000000000002</v>
      </c>
      <c r="E201" s="2">
        <v>2.11</v>
      </c>
      <c r="F201" s="9">
        <f>AVERAGEA(C201:E201)</f>
        <v>2.2166666666666668</v>
      </c>
      <c r="G201" s="30">
        <f>STDEVA(C201:E201)</f>
        <v>0.22030282189144429</v>
      </c>
      <c r="H201" s="22" t="s">
        <v>87</v>
      </c>
      <c r="I201" s="22" t="s">
        <v>429</v>
      </c>
      <c r="J201" s="22">
        <v>400</v>
      </c>
      <c r="K201" s="22">
        <v>38.536000000000001</v>
      </c>
      <c r="L201" s="22">
        <v>39.872999999999998</v>
      </c>
      <c r="M201" s="22">
        <f>L201-K201</f>
        <v>1.3369999999999962</v>
      </c>
      <c r="N201" s="21">
        <f>M201/0.4</f>
        <v>3.3424999999999905</v>
      </c>
      <c r="O201" s="9">
        <f>AVERAGEA(N201:N206)</f>
        <v>3.0974999999999961</v>
      </c>
      <c r="P201" s="9">
        <f>STDEVA(N201:N206)</f>
        <v>0.3417418616441335</v>
      </c>
      <c r="R201" s="21">
        <v>38.667000000000002</v>
      </c>
      <c r="S201" s="21">
        <f t="shared" ref="S201:S203" si="126">L201-R201</f>
        <v>1.205999999999996</v>
      </c>
      <c r="T201" s="21">
        <f t="shared" ref="T201:T203" si="127">R201-K201</f>
        <v>0.13100000000000023</v>
      </c>
      <c r="U201" s="21">
        <f t="shared" ref="U201:U203" si="128">(T201/$M201)*100</f>
        <v>9.7980553477936123</v>
      </c>
      <c r="V201" s="21">
        <f t="shared" ref="V201:V203" si="129">((L201-R201)/$M201)*100</f>
        <v>90.201944652206393</v>
      </c>
      <c r="W201" s="21">
        <f>AVERAGEA(U201:U203)</f>
        <v>10.749164376534827</v>
      </c>
      <c r="X201" s="21">
        <f>AVERAGEA(V201:V203)</f>
        <v>89.250835623465193</v>
      </c>
      <c r="Y201" s="9">
        <f>STDEVA(U201:U203)</f>
        <v>1.4960256418526927</v>
      </c>
      <c r="Z201" s="9">
        <f>STDEVA(V201:V203)</f>
        <v>1.4960256418526827</v>
      </c>
    </row>
    <row r="202" spans="1:26" ht="15.5" customHeight="1">
      <c r="B202" s="12"/>
      <c r="C202" s="54">
        <v>2.0699999999999998</v>
      </c>
      <c r="D202" s="54">
        <v>2.4700000000000002</v>
      </c>
      <c r="E202" s="54">
        <v>2.11</v>
      </c>
      <c r="F202" s="62">
        <f t="shared" ref="F202:F206" si="130">AVERAGEA(C202:E202)</f>
        <v>2.2166666666666668</v>
      </c>
      <c r="G202" s="55"/>
      <c r="H202" s="22" t="s">
        <v>89</v>
      </c>
      <c r="I202" s="22" t="s">
        <v>430</v>
      </c>
      <c r="J202" s="22">
        <v>400</v>
      </c>
      <c r="K202" s="22">
        <v>37.171999999999997</v>
      </c>
      <c r="L202" s="22">
        <v>38.414999999999999</v>
      </c>
      <c r="M202" s="22">
        <f t="shared" ref="M202:M206" si="131">L202-K202</f>
        <v>1.2430000000000021</v>
      </c>
      <c r="N202" s="21">
        <f t="shared" ref="N202:N206" si="132">M202/0.4</f>
        <v>3.1075000000000053</v>
      </c>
      <c r="O202" s="9"/>
      <c r="P202" s="9"/>
      <c r="R202" s="21">
        <v>37.295999999999999</v>
      </c>
      <c r="S202" s="21">
        <f t="shared" si="126"/>
        <v>1.1189999999999998</v>
      </c>
      <c r="T202" s="21">
        <f t="shared" si="127"/>
        <v>0.12400000000000233</v>
      </c>
      <c r="U202" s="21">
        <f t="shared" si="128"/>
        <v>9.9758648431216521</v>
      </c>
      <c r="V202" s="21">
        <f t="shared" si="129"/>
        <v>90.024135156878344</v>
      </c>
      <c r="W202" s="21"/>
      <c r="X202" s="21"/>
      <c r="Y202" s="9"/>
      <c r="Z202" s="9"/>
    </row>
    <row r="203" spans="1:26" ht="15.5" customHeight="1">
      <c r="B203" s="12"/>
      <c r="C203" s="54">
        <v>2.0699999999999998</v>
      </c>
      <c r="D203" s="54">
        <v>2.4700000000000002</v>
      </c>
      <c r="E203" s="54">
        <v>2.11</v>
      </c>
      <c r="F203" s="62">
        <f t="shared" si="130"/>
        <v>2.2166666666666668</v>
      </c>
      <c r="G203" s="55"/>
      <c r="H203" s="22" t="s">
        <v>91</v>
      </c>
      <c r="I203" s="22" t="s">
        <v>431</v>
      </c>
      <c r="J203" s="22">
        <v>400</v>
      </c>
      <c r="K203" s="22">
        <v>38.496000000000002</v>
      </c>
      <c r="L203" s="22">
        <v>39.914999999999999</v>
      </c>
      <c r="M203" s="22">
        <f t="shared" si="131"/>
        <v>1.4189999999999969</v>
      </c>
      <c r="N203" s="21">
        <f t="shared" si="132"/>
        <v>3.5474999999999923</v>
      </c>
      <c r="O203" s="9"/>
      <c r="P203" s="9"/>
      <c r="R203" s="21">
        <v>38.673000000000002</v>
      </c>
      <c r="S203" s="21">
        <f t="shared" si="126"/>
        <v>1.2419999999999973</v>
      </c>
      <c r="T203" s="21">
        <f t="shared" si="127"/>
        <v>0.1769999999999996</v>
      </c>
      <c r="U203" s="21">
        <f t="shared" si="128"/>
        <v>12.473572938689216</v>
      </c>
      <c r="V203" s="21">
        <f t="shared" si="129"/>
        <v>87.526427061310784</v>
      </c>
      <c r="W203" s="21"/>
      <c r="X203" s="21"/>
      <c r="Y203" s="9"/>
      <c r="Z203" s="9"/>
    </row>
    <row r="204" spans="1:26" ht="15.5" customHeight="1">
      <c r="B204" s="12"/>
      <c r="C204" s="54">
        <v>2.0699999999999998</v>
      </c>
      <c r="D204" s="54">
        <v>2.4700000000000002</v>
      </c>
      <c r="E204" s="54">
        <v>2.11</v>
      </c>
      <c r="F204" s="62">
        <f t="shared" si="130"/>
        <v>2.2166666666666668</v>
      </c>
      <c r="G204" s="55"/>
      <c r="H204" s="2" t="s">
        <v>2</v>
      </c>
      <c r="I204" s="2" t="s">
        <v>432</v>
      </c>
      <c r="J204" s="2">
        <v>400</v>
      </c>
      <c r="K204" s="2">
        <v>36.481000000000002</v>
      </c>
      <c r="L204" s="2">
        <v>37.74</v>
      </c>
      <c r="M204" s="2">
        <f t="shared" si="131"/>
        <v>1.2590000000000003</v>
      </c>
      <c r="N204" s="9">
        <f t="shared" si="132"/>
        <v>3.1475000000000009</v>
      </c>
      <c r="O204" s="9"/>
      <c r="P204" s="9"/>
      <c r="R204" s="21"/>
      <c r="S204" s="9"/>
      <c r="T204" s="9"/>
      <c r="U204" s="21"/>
      <c r="V204" s="9"/>
      <c r="W204" s="9"/>
      <c r="X204" s="9"/>
      <c r="Y204" s="9"/>
      <c r="Z204" s="9"/>
    </row>
    <row r="205" spans="1:26" ht="15.5" customHeight="1">
      <c r="B205" s="12"/>
      <c r="C205" s="54">
        <v>2.0699999999999998</v>
      </c>
      <c r="D205" s="54">
        <v>2.4700000000000002</v>
      </c>
      <c r="E205" s="54">
        <v>2.11</v>
      </c>
      <c r="F205" s="62">
        <f t="shared" si="130"/>
        <v>2.2166666666666668</v>
      </c>
      <c r="G205" s="55"/>
      <c r="H205" s="2" t="s">
        <v>1</v>
      </c>
      <c r="I205" s="2" t="s">
        <v>433</v>
      </c>
      <c r="J205" s="2">
        <v>400</v>
      </c>
      <c r="K205" s="2">
        <v>37.835999999999999</v>
      </c>
      <c r="L205" s="2">
        <v>38.872</v>
      </c>
      <c r="M205" s="2">
        <f t="shared" si="131"/>
        <v>1.0360000000000014</v>
      </c>
      <c r="N205" s="9">
        <f t="shared" si="132"/>
        <v>2.5900000000000034</v>
      </c>
      <c r="O205" s="9"/>
      <c r="P205" s="9"/>
      <c r="R205" s="21"/>
      <c r="S205" s="9"/>
      <c r="T205" s="9"/>
      <c r="U205" s="21"/>
      <c r="V205" s="9"/>
      <c r="W205" s="9"/>
      <c r="X205" s="9"/>
      <c r="Y205" s="9"/>
      <c r="Z205" s="9"/>
    </row>
    <row r="206" spans="1:26" ht="15.5" customHeight="1" thickBot="1">
      <c r="A206" s="116"/>
      <c r="B206" s="73"/>
      <c r="C206" s="57">
        <v>2.0699999999999998</v>
      </c>
      <c r="D206" s="57">
        <v>2.4700000000000002</v>
      </c>
      <c r="E206" s="57">
        <v>2.11</v>
      </c>
      <c r="F206" s="81">
        <f t="shared" si="130"/>
        <v>2.2166666666666668</v>
      </c>
      <c r="G206" s="58"/>
      <c r="H206" s="3" t="s">
        <v>0</v>
      </c>
      <c r="I206" s="3" t="s">
        <v>434</v>
      </c>
      <c r="J206" s="3">
        <v>400</v>
      </c>
      <c r="K206" s="3">
        <v>37.401000000000003</v>
      </c>
      <c r="L206" s="3">
        <v>38.540999999999997</v>
      </c>
      <c r="M206" s="3">
        <f t="shared" si="131"/>
        <v>1.1399999999999935</v>
      </c>
      <c r="N206" s="10">
        <f t="shared" si="132"/>
        <v>2.8499999999999837</v>
      </c>
      <c r="O206" s="10"/>
      <c r="P206" s="10"/>
      <c r="Q206" s="6"/>
      <c r="R206" s="42"/>
      <c r="S206" s="10"/>
      <c r="T206" s="10"/>
      <c r="U206" s="42"/>
      <c r="V206" s="10"/>
      <c r="W206" s="10"/>
      <c r="X206" s="10"/>
      <c r="Y206" s="10"/>
      <c r="Z206" s="10"/>
    </row>
    <row r="207" spans="1:26" ht="15.5" customHeight="1">
      <c r="A207" s="117" t="s">
        <v>270</v>
      </c>
      <c r="B207" s="20" t="s">
        <v>132</v>
      </c>
      <c r="C207" s="2">
        <v>2.5499999999999998</v>
      </c>
      <c r="D207" s="2">
        <v>2.56</v>
      </c>
      <c r="E207" s="2">
        <v>2.63</v>
      </c>
      <c r="F207" s="9">
        <f>AVERAGEA(C207:E207)</f>
        <v>2.5799999999999996</v>
      </c>
      <c r="G207" s="30">
        <f>STDEVA(C207:E207)</f>
        <v>4.3588989435406726E-2</v>
      </c>
      <c r="H207" s="23" t="s">
        <v>87</v>
      </c>
      <c r="I207" s="23" t="s">
        <v>439</v>
      </c>
      <c r="J207" s="23">
        <v>400</v>
      </c>
      <c r="K207" s="23">
        <v>36.965000000000003</v>
      </c>
      <c r="L207" s="23">
        <v>37.972000000000001</v>
      </c>
      <c r="M207" s="23">
        <f>L207-K207</f>
        <v>1.0069999999999979</v>
      </c>
      <c r="N207" s="21">
        <f>M207/0.4</f>
        <v>2.5174999999999947</v>
      </c>
      <c r="O207" s="9">
        <f>AVERAGEA(N207:N209,N210:N212)</f>
        <v>2.2916666666666665</v>
      </c>
      <c r="P207" s="9">
        <f>STDEVA(N207:N209,N210:N212)</f>
        <v>0.84866611023809624</v>
      </c>
      <c r="Q207" s="15"/>
      <c r="R207" s="24">
        <v>37.106999999999999</v>
      </c>
      <c r="S207" s="21">
        <f t="shared" ref="S207:S209" si="133">L207-R207</f>
        <v>0.86500000000000199</v>
      </c>
      <c r="T207" s="21">
        <f t="shared" ref="T207:T209" si="134">R207-K207</f>
        <v>0.14199999999999591</v>
      </c>
      <c r="U207" s="21">
        <f t="shared" ref="U207:U209" si="135">(T207/$M207)*100</f>
        <v>14.101290963256824</v>
      </c>
      <c r="V207" s="21">
        <f t="shared" ref="V207:V209" si="136">((L207-R207)/$M207)*100</f>
        <v>85.898709036743185</v>
      </c>
      <c r="W207" s="21">
        <f>AVERAGEA(U207:U209)</f>
        <v>11.21188292996893</v>
      </c>
      <c r="X207" s="21">
        <f>AVERAGEA(V207:V209)</f>
        <v>88.788117070031078</v>
      </c>
      <c r="Y207" s="9">
        <f>STDEVA(U207:U209)</f>
        <v>5.0308791020388082</v>
      </c>
      <c r="Z207" s="9">
        <f>STDEVA(V207:V209)</f>
        <v>5.0308791020388082</v>
      </c>
    </row>
    <row r="208" spans="1:26" ht="15.5" customHeight="1">
      <c r="B208" s="12"/>
      <c r="C208" s="54">
        <v>2.5499999999999998</v>
      </c>
      <c r="D208" s="54">
        <v>2.56</v>
      </c>
      <c r="E208" s="54">
        <v>2.63</v>
      </c>
      <c r="F208" s="62">
        <f t="shared" ref="F208:F209" si="137">AVERAGEA(C208:E208)</f>
        <v>2.5799999999999996</v>
      </c>
      <c r="G208" s="55"/>
      <c r="H208" s="22" t="s">
        <v>89</v>
      </c>
      <c r="I208" s="22" t="s">
        <v>440</v>
      </c>
      <c r="J208" s="22">
        <v>400</v>
      </c>
      <c r="K208" s="22">
        <v>36.9</v>
      </c>
      <c r="L208" s="22">
        <v>37.826999999999998</v>
      </c>
      <c r="M208" s="22">
        <f t="shared" ref="M208:M209" si="138">L208-K208</f>
        <v>0.9269999999999996</v>
      </c>
      <c r="N208" s="21">
        <f t="shared" ref="N208:N209" si="139">M208/0.4</f>
        <v>2.317499999999999</v>
      </c>
      <c r="O208" s="9"/>
      <c r="P208" s="9"/>
      <c r="R208" s="21">
        <v>37.030999999999999</v>
      </c>
      <c r="S208" s="21">
        <f t="shared" si="133"/>
        <v>0.79599999999999937</v>
      </c>
      <c r="T208" s="21">
        <f t="shared" si="134"/>
        <v>0.13100000000000023</v>
      </c>
      <c r="U208" s="21">
        <f t="shared" si="135"/>
        <v>14.131607335490862</v>
      </c>
      <c r="V208" s="21">
        <f t="shared" si="136"/>
        <v>85.868392664509145</v>
      </c>
      <c r="W208" s="21"/>
      <c r="X208" s="21"/>
      <c r="Y208" s="9"/>
      <c r="Z208" s="9"/>
    </row>
    <row r="209" spans="1:26" ht="15.5" customHeight="1">
      <c r="B209" s="12"/>
      <c r="C209" s="54">
        <v>2.5499999999999998</v>
      </c>
      <c r="D209" s="54">
        <v>2.56</v>
      </c>
      <c r="E209" s="54">
        <v>2.63</v>
      </c>
      <c r="F209" s="62">
        <f t="shared" si="137"/>
        <v>2.5799999999999996</v>
      </c>
      <c r="G209" s="55"/>
      <c r="H209" s="22" t="s">
        <v>91</v>
      </c>
      <c r="I209" s="22" t="s">
        <v>441</v>
      </c>
      <c r="J209" s="22">
        <v>400</v>
      </c>
      <c r="K209" s="22">
        <v>37.866</v>
      </c>
      <c r="L209" s="22">
        <v>38.884</v>
      </c>
      <c r="M209" s="22">
        <f t="shared" si="138"/>
        <v>1.0180000000000007</v>
      </c>
      <c r="N209" s="21">
        <f t="shared" si="139"/>
        <v>2.5450000000000017</v>
      </c>
      <c r="O209" s="9"/>
      <c r="P209" s="9"/>
      <c r="R209" s="21">
        <v>37.920999999999999</v>
      </c>
      <c r="S209" s="21">
        <f t="shared" si="133"/>
        <v>0.96300000000000097</v>
      </c>
      <c r="T209" s="21">
        <f t="shared" si="134"/>
        <v>5.4999999999999716E-2</v>
      </c>
      <c r="U209" s="21">
        <f t="shared" si="135"/>
        <v>5.4027504911591047</v>
      </c>
      <c r="V209" s="21">
        <f t="shared" si="136"/>
        <v>94.597249508840903</v>
      </c>
      <c r="W209" s="21"/>
      <c r="X209" s="21"/>
      <c r="Y209" s="9"/>
      <c r="Z209" s="9"/>
    </row>
    <row r="210" spans="1:26" ht="15.5" customHeight="1">
      <c r="B210" s="12"/>
      <c r="C210" s="54">
        <v>2.5499999999999998</v>
      </c>
      <c r="D210" s="54">
        <v>2.56</v>
      </c>
      <c r="E210" s="54">
        <v>2.63</v>
      </c>
      <c r="F210" s="62">
        <f t="shared" ref="F210:F212" si="140">AVERAGEA(C210:E210)</f>
        <v>2.5799999999999996</v>
      </c>
      <c r="G210" s="55"/>
      <c r="H210" s="11" t="s">
        <v>2</v>
      </c>
      <c r="I210" s="2" t="s">
        <v>135</v>
      </c>
      <c r="J210" s="2">
        <v>400</v>
      </c>
      <c r="K210" s="2">
        <v>36.734999999999999</v>
      </c>
      <c r="L210" s="2">
        <v>38.042999999999999</v>
      </c>
      <c r="M210" s="2">
        <f t="shared" ref="M210:M218" si="141">L210-K210</f>
        <v>1.3079999999999998</v>
      </c>
      <c r="N210" s="9">
        <f t="shared" ref="N210:N212" si="142">M210/0.4</f>
        <v>3.2699999999999996</v>
      </c>
      <c r="O210" s="9"/>
      <c r="P210" s="9"/>
      <c r="R210" s="21"/>
      <c r="S210" s="9"/>
      <c r="T210" s="9"/>
      <c r="U210" s="21"/>
      <c r="V210" s="9"/>
      <c r="W210" s="9"/>
      <c r="X210" s="9"/>
      <c r="Y210" s="9"/>
      <c r="Z210" s="9"/>
    </row>
    <row r="211" spans="1:26" ht="15.5" customHeight="1">
      <c r="B211" s="12"/>
      <c r="C211" s="54">
        <v>2.5499999999999998</v>
      </c>
      <c r="D211" s="54">
        <v>2.56</v>
      </c>
      <c r="E211" s="54">
        <v>2.63</v>
      </c>
      <c r="F211" s="62">
        <f t="shared" si="140"/>
        <v>2.5799999999999996</v>
      </c>
      <c r="G211" s="55"/>
      <c r="H211" s="11" t="s">
        <v>1</v>
      </c>
      <c r="I211" s="2" t="s">
        <v>437</v>
      </c>
      <c r="J211" s="2">
        <v>400</v>
      </c>
      <c r="K211" s="2">
        <v>38.472999999999999</v>
      </c>
      <c r="L211" s="2">
        <v>39.430999999999997</v>
      </c>
      <c r="M211" s="2">
        <f t="shared" si="141"/>
        <v>0.95799999999999841</v>
      </c>
      <c r="N211" s="9">
        <f t="shared" si="142"/>
        <v>2.394999999999996</v>
      </c>
      <c r="O211" s="9"/>
      <c r="P211" s="9"/>
      <c r="R211" s="21"/>
      <c r="S211" s="9"/>
      <c r="T211" s="9"/>
      <c r="U211" s="21"/>
      <c r="V211" s="9"/>
      <c r="W211" s="9"/>
      <c r="X211" s="9"/>
      <c r="Y211" s="9"/>
      <c r="Z211" s="9"/>
    </row>
    <row r="212" spans="1:26" ht="15.5" customHeight="1" thickBot="1">
      <c r="A212" s="116"/>
      <c r="B212" s="73"/>
      <c r="C212" s="54">
        <v>2.5499999999999998</v>
      </c>
      <c r="D212" s="54">
        <v>2.56</v>
      </c>
      <c r="E212" s="54">
        <v>2.63</v>
      </c>
      <c r="F212" s="81">
        <f t="shared" si="140"/>
        <v>2.5799999999999996</v>
      </c>
      <c r="G212" s="58"/>
      <c r="H212" s="46" t="s">
        <v>0</v>
      </c>
      <c r="I212" s="3" t="s">
        <v>438</v>
      </c>
      <c r="J212" s="3">
        <v>400</v>
      </c>
      <c r="K212" s="3">
        <v>38.308</v>
      </c>
      <c r="L212" s="3">
        <v>38.590000000000003</v>
      </c>
      <c r="M212" s="3">
        <f t="shared" si="141"/>
        <v>0.28200000000000358</v>
      </c>
      <c r="N212" s="10">
        <f t="shared" si="142"/>
        <v>0.70500000000000895</v>
      </c>
      <c r="O212" s="10"/>
      <c r="P212" s="10"/>
      <c r="Q212" s="6"/>
      <c r="R212" s="42"/>
      <c r="S212" s="10"/>
      <c r="T212" s="10"/>
      <c r="U212" s="42"/>
      <c r="V212" s="10"/>
      <c r="W212" s="10"/>
      <c r="X212" s="10"/>
      <c r="Y212" s="10"/>
      <c r="Z212" s="10"/>
    </row>
    <row r="213" spans="1:26" ht="15.5" customHeight="1">
      <c r="A213" s="117" t="s">
        <v>436</v>
      </c>
      <c r="B213" s="20" t="s">
        <v>397</v>
      </c>
      <c r="C213" s="8">
        <v>1.01</v>
      </c>
      <c r="D213" s="8">
        <v>0.94</v>
      </c>
      <c r="E213" s="8">
        <v>1.2</v>
      </c>
      <c r="F213" s="9">
        <f>AVERAGEA(C213:E213)</f>
        <v>1.05</v>
      </c>
      <c r="G213" s="30">
        <f>STDEVA(C213:E213)</f>
        <v>0.13453624047073795</v>
      </c>
      <c r="H213" s="22" t="s">
        <v>87</v>
      </c>
      <c r="I213" s="22" t="s">
        <v>442</v>
      </c>
      <c r="J213" s="22">
        <v>635</v>
      </c>
      <c r="K213" s="22">
        <v>37.695999999999998</v>
      </c>
      <c r="L213" s="22">
        <v>38.712000000000003</v>
      </c>
      <c r="M213" s="22">
        <f t="shared" si="141"/>
        <v>1.0160000000000053</v>
      </c>
      <c r="N213" s="21">
        <f>M213/0.635</f>
        <v>1.6000000000000083</v>
      </c>
      <c r="O213" s="92">
        <f>AVERAGEA(N213:N218)</f>
        <v>1.2511811023622055</v>
      </c>
      <c r="P213" s="92">
        <f>STDEVA(N213:N218)</f>
        <v>0.17370514197039283</v>
      </c>
      <c r="Q213" s="15"/>
      <c r="R213" s="24">
        <v>37.81</v>
      </c>
      <c r="S213" s="21">
        <v>0.90200000000000102</v>
      </c>
      <c r="T213" s="21">
        <v>0.11400000000000432</v>
      </c>
      <c r="U213" s="21">
        <v>11.220472440945247</v>
      </c>
      <c r="V213" s="21">
        <v>88.779527559054756</v>
      </c>
      <c r="W213" s="21">
        <v>14.429774890757715</v>
      </c>
      <c r="X213" s="21">
        <v>85.570225109242301</v>
      </c>
      <c r="Y213" s="9">
        <v>4.5386390502819909</v>
      </c>
      <c r="Z213" s="9">
        <v>4.5386390502819829</v>
      </c>
    </row>
    <row r="214" spans="1:26" ht="15.5" customHeight="1">
      <c r="B214" s="12"/>
      <c r="C214" s="54">
        <v>1.01</v>
      </c>
      <c r="D214" s="54">
        <v>0.94</v>
      </c>
      <c r="E214" s="54">
        <v>1.2</v>
      </c>
      <c r="F214" s="62">
        <f t="shared" ref="F214:F218" si="143">AVERAGEA(C214:E214)</f>
        <v>1.05</v>
      </c>
      <c r="G214" s="55"/>
      <c r="H214" s="22" t="s">
        <v>89</v>
      </c>
      <c r="I214" s="22" t="s">
        <v>443</v>
      </c>
      <c r="J214" s="22">
        <v>635</v>
      </c>
      <c r="K214" s="22">
        <v>38.351999999999997</v>
      </c>
      <c r="L214" s="22">
        <v>39.088999999999999</v>
      </c>
      <c r="M214" s="22">
        <f t="shared" si="141"/>
        <v>0.73700000000000188</v>
      </c>
      <c r="N214" s="21">
        <f t="shared" ref="N214:N218" si="144">M214/0.635</f>
        <v>1.1606299212598454</v>
      </c>
      <c r="O214" s="9"/>
      <c r="P214" s="9"/>
      <c r="R214" s="21">
        <v>38.481999999999999</v>
      </c>
      <c r="S214" s="21">
        <v>0.60699999999999932</v>
      </c>
      <c r="T214" s="9">
        <v>0.13000000000000256</v>
      </c>
      <c r="U214" s="21">
        <v>17.639077340570182</v>
      </c>
      <c r="V214" s="21">
        <v>82.360922659429832</v>
      </c>
      <c r="W214" s="21"/>
      <c r="X214" s="21"/>
      <c r="Y214" s="9"/>
      <c r="Z214" s="9"/>
    </row>
    <row r="215" spans="1:26" ht="15.5" customHeight="1">
      <c r="B215" s="12"/>
      <c r="C215" s="54">
        <v>1.01</v>
      </c>
      <c r="D215" s="54">
        <v>0.94</v>
      </c>
      <c r="E215" s="54">
        <v>1.2</v>
      </c>
      <c r="F215" s="62">
        <f t="shared" si="143"/>
        <v>1.05</v>
      </c>
      <c r="G215" s="55"/>
      <c r="H215" s="22" t="s">
        <v>91</v>
      </c>
      <c r="I215" s="22" t="s">
        <v>102</v>
      </c>
      <c r="J215" s="22">
        <v>635</v>
      </c>
      <c r="K215" s="22">
        <v>37.332000000000001</v>
      </c>
      <c r="L215" s="22">
        <v>38.106999999999999</v>
      </c>
      <c r="M215" s="22">
        <f t="shared" si="141"/>
        <v>0.77499999999999858</v>
      </c>
      <c r="N215" s="21">
        <f t="shared" si="144"/>
        <v>1.2204724409448797</v>
      </c>
      <c r="O215" s="9"/>
      <c r="P215" s="9"/>
      <c r="R215" s="21">
        <v>37.262</v>
      </c>
      <c r="S215" s="21">
        <v>0.84499999999999886</v>
      </c>
      <c r="T215" s="25">
        <v>-7.0000000000000284E-2</v>
      </c>
      <c r="U215" s="21"/>
      <c r="V215" s="21"/>
      <c r="W215" s="21"/>
      <c r="X215" s="21"/>
      <c r="Y215" s="9"/>
      <c r="Z215" s="9"/>
    </row>
    <row r="216" spans="1:26" ht="15.5" customHeight="1">
      <c r="B216" s="12"/>
      <c r="C216" s="54">
        <v>1.01</v>
      </c>
      <c r="D216" s="54">
        <v>0.94</v>
      </c>
      <c r="E216" s="54">
        <v>1.2</v>
      </c>
      <c r="F216" s="62">
        <f t="shared" si="143"/>
        <v>1.05</v>
      </c>
      <c r="G216" s="55"/>
      <c r="H216" s="2" t="s">
        <v>2</v>
      </c>
      <c r="I216" s="2" t="s">
        <v>444</v>
      </c>
      <c r="J216" s="22">
        <v>635</v>
      </c>
      <c r="K216" s="2">
        <v>37.273000000000003</v>
      </c>
      <c r="L216" s="2">
        <v>37.993000000000002</v>
      </c>
      <c r="M216" s="2">
        <f t="shared" si="141"/>
        <v>0.71999999999999886</v>
      </c>
      <c r="N216" s="21">
        <f t="shared" si="144"/>
        <v>1.1338582677165336</v>
      </c>
      <c r="O216" s="9"/>
      <c r="P216" s="9"/>
      <c r="R216" s="21"/>
      <c r="S216" s="9"/>
      <c r="T216" s="9"/>
      <c r="U216" s="21"/>
      <c r="V216" s="9"/>
      <c r="W216" s="9"/>
      <c r="X216" s="9"/>
      <c r="Y216" s="9"/>
      <c r="Z216" s="9"/>
    </row>
    <row r="217" spans="1:26" ht="15.5" customHeight="1">
      <c r="B217" s="12"/>
      <c r="C217" s="54">
        <v>1.01</v>
      </c>
      <c r="D217" s="54">
        <v>0.94</v>
      </c>
      <c r="E217" s="54">
        <v>1.2</v>
      </c>
      <c r="F217" s="62">
        <f t="shared" si="143"/>
        <v>1.05</v>
      </c>
      <c r="G217" s="55"/>
      <c r="H217" s="2" t="s">
        <v>1</v>
      </c>
      <c r="I217" s="2" t="s">
        <v>445</v>
      </c>
      <c r="J217" s="22">
        <v>635</v>
      </c>
      <c r="K217" s="2">
        <v>37.429000000000002</v>
      </c>
      <c r="L217" s="2">
        <v>38.182000000000002</v>
      </c>
      <c r="M217" s="2">
        <f t="shared" si="141"/>
        <v>0.75300000000000011</v>
      </c>
      <c r="N217" s="21">
        <f t="shared" si="144"/>
        <v>1.1858267716535436</v>
      </c>
      <c r="O217" s="9"/>
      <c r="P217" s="9"/>
      <c r="R217" s="21"/>
      <c r="S217" s="9"/>
      <c r="T217" s="9"/>
      <c r="U217" s="21"/>
      <c r="V217" s="9"/>
      <c r="W217" s="9"/>
      <c r="X217" s="9"/>
      <c r="Y217" s="9"/>
      <c r="Z217" s="9"/>
    </row>
    <row r="218" spans="1:26" ht="15.5" customHeight="1" thickBot="1">
      <c r="A218" s="116"/>
      <c r="B218" s="73"/>
      <c r="C218" s="57">
        <v>1.01</v>
      </c>
      <c r="D218" s="57">
        <v>0.94</v>
      </c>
      <c r="E218" s="57">
        <v>1.2</v>
      </c>
      <c r="F218" s="81">
        <f t="shared" si="143"/>
        <v>1.05</v>
      </c>
      <c r="G218" s="58"/>
      <c r="H218" s="3" t="s">
        <v>0</v>
      </c>
      <c r="I218" s="3" t="s">
        <v>446</v>
      </c>
      <c r="J218" s="22">
        <v>635</v>
      </c>
      <c r="K218" s="3">
        <v>37.814</v>
      </c>
      <c r="L218" s="3">
        <v>38.58</v>
      </c>
      <c r="M218" s="3">
        <f t="shared" si="141"/>
        <v>0.76599999999999824</v>
      </c>
      <c r="N218" s="42">
        <f t="shared" si="144"/>
        <v>1.2062992125984224</v>
      </c>
      <c r="O218" s="10"/>
      <c r="P218" s="10"/>
      <c r="Q218" s="6"/>
      <c r="R218" s="42"/>
      <c r="S218" s="10"/>
      <c r="T218" s="10"/>
      <c r="U218" s="42"/>
      <c r="V218" s="10"/>
      <c r="W218" s="10"/>
      <c r="X218" s="10"/>
      <c r="Y218" s="10"/>
      <c r="Z218" s="10"/>
    </row>
    <row r="219" spans="1:26" ht="15.5" customHeight="1">
      <c r="A219" s="117" t="s">
        <v>451</v>
      </c>
      <c r="B219" s="20" t="s">
        <v>398</v>
      </c>
      <c r="C219" s="8">
        <v>1.02</v>
      </c>
      <c r="D219" s="8">
        <v>0.97</v>
      </c>
      <c r="E219" s="8">
        <v>0.82</v>
      </c>
      <c r="F219" s="9">
        <f>AVERAGEA(C219:E219)</f>
        <v>0.93666666666666665</v>
      </c>
      <c r="G219" s="30">
        <f>STDEVA(C219:E219)</f>
        <v>0.10408329997330668</v>
      </c>
      <c r="H219" s="23" t="s">
        <v>87</v>
      </c>
      <c r="I219" s="23" t="s">
        <v>448</v>
      </c>
      <c r="J219" s="23">
        <v>1080</v>
      </c>
      <c r="K219" s="22">
        <v>37.616</v>
      </c>
      <c r="L219" s="23">
        <v>38.920999999999999</v>
      </c>
      <c r="M219" s="22">
        <f>L219-K219</f>
        <v>1.3049999999999997</v>
      </c>
      <c r="N219" s="21">
        <f t="shared" ref="N219:N224" si="145">M219/1.08</f>
        <v>1.208333333333333</v>
      </c>
      <c r="O219" s="9">
        <f>AVERAGEA(N219:N221,N222:N224)</f>
        <v>1.8952160493827159</v>
      </c>
      <c r="P219" s="9">
        <f>STDEVA(N219:N221,N222:N224)</f>
        <v>0.68580237884899131</v>
      </c>
      <c r="Q219" s="15"/>
      <c r="R219" s="24">
        <v>37.689</v>
      </c>
      <c r="S219" s="21">
        <f t="shared" ref="S219:S221" si="146">L219-R219</f>
        <v>1.2319999999999993</v>
      </c>
      <c r="T219" s="21">
        <f t="shared" ref="T219:T221" si="147">R219-K219</f>
        <v>7.3000000000000398E-2</v>
      </c>
      <c r="U219" s="21">
        <f t="shared" ref="U219:U221" si="148">(T219/$M219)*100</f>
        <v>5.5938697318007975</v>
      </c>
      <c r="V219" s="21">
        <f t="shared" ref="V219:V221" si="149">((L219-R219)/$M219)*100</f>
        <v>94.406130268199206</v>
      </c>
      <c r="W219" s="21">
        <f>AVERAGEA(U219:U221)</f>
        <v>10.293760888664316</v>
      </c>
      <c r="X219" s="21">
        <f>AVERAGEA(V219:V221)</f>
        <v>89.706239111335677</v>
      </c>
      <c r="Y219" s="9">
        <f>STDEVA(U219:U221)</f>
        <v>7.6662053738266609</v>
      </c>
      <c r="Z219" s="9">
        <f>STDEVA(V219:V221)</f>
        <v>7.6662053738266627</v>
      </c>
    </row>
    <row r="220" spans="1:26" ht="15.5" customHeight="1">
      <c r="B220" s="12"/>
      <c r="C220" s="54">
        <v>1.02</v>
      </c>
      <c r="D220" s="54">
        <v>0.97</v>
      </c>
      <c r="E220" s="54">
        <v>0.82</v>
      </c>
      <c r="F220" s="62">
        <f t="shared" ref="F220:F224" si="150">AVERAGEA(C220:E220)</f>
        <v>0.93666666666666665</v>
      </c>
      <c r="G220" s="55"/>
      <c r="H220" s="22" t="s">
        <v>89</v>
      </c>
      <c r="I220" s="22" t="s">
        <v>449</v>
      </c>
      <c r="J220" s="22">
        <v>1080</v>
      </c>
      <c r="K220" s="22">
        <v>37.962000000000003</v>
      </c>
      <c r="L220" s="22">
        <v>39.659999999999997</v>
      </c>
      <c r="M220" s="22">
        <f t="shared" ref="M220:M224" si="151">L220-K220</f>
        <v>1.6979999999999933</v>
      </c>
      <c r="N220" s="21">
        <f t="shared" si="145"/>
        <v>1.572222222222216</v>
      </c>
      <c r="O220" s="9"/>
      <c r="P220" s="9"/>
      <c r="R220" s="21">
        <v>38.286999999999999</v>
      </c>
      <c r="S220" s="21">
        <f t="shared" si="146"/>
        <v>1.3729999999999976</v>
      </c>
      <c r="T220" s="21">
        <f t="shared" si="147"/>
        <v>0.32499999999999574</v>
      </c>
      <c r="U220" s="21">
        <f t="shared" si="148"/>
        <v>19.140164899882038</v>
      </c>
      <c r="V220" s="21">
        <f t="shared" si="149"/>
        <v>80.859835100117962</v>
      </c>
      <c r="W220" s="21"/>
      <c r="X220" s="21"/>
      <c r="Y220" s="9"/>
      <c r="Z220" s="9"/>
    </row>
    <row r="221" spans="1:26" ht="15.5" customHeight="1">
      <c r="B221" s="12"/>
      <c r="C221" s="54">
        <v>1.02</v>
      </c>
      <c r="D221" s="54">
        <v>0.97</v>
      </c>
      <c r="E221" s="54">
        <v>0.82</v>
      </c>
      <c r="F221" s="62">
        <f t="shared" si="150"/>
        <v>0.93666666666666665</v>
      </c>
      <c r="G221" s="55"/>
      <c r="H221" s="22" t="s">
        <v>91</v>
      </c>
      <c r="I221" s="22" t="s">
        <v>450</v>
      </c>
      <c r="J221" s="22">
        <v>1080</v>
      </c>
      <c r="K221" s="22">
        <v>37.079000000000001</v>
      </c>
      <c r="L221" s="22">
        <v>38.478000000000002</v>
      </c>
      <c r="M221" s="22">
        <f t="shared" si="151"/>
        <v>1.3990000000000009</v>
      </c>
      <c r="N221" s="21">
        <f t="shared" si="145"/>
        <v>1.2953703703703712</v>
      </c>
      <c r="O221" s="9"/>
      <c r="P221" s="9"/>
      <c r="R221" s="21">
        <v>37.164999999999999</v>
      </c>
      <c r="S221" s="21">
        <f t="shared" si="146"/>
        <v>1.3130000000000024</v>
      </c>
      <c r="T221" s="21">
        <f t="shared" si="147"/>
        <v>8.5999999999998522E-2</v>
      </c>
      <c r="U221" s="21">
        <f t="shared" si="148"/>
        <v>6.1472480343101124</v>
      </c>
      <c r="V221" s="21">
        <f t="shared" si="149"/>
        <v>93.85275196568989</v>
      </c>
      <c r="W221" s="21"/>
      <c r="X221" s="21"/>
      <c r="Y221" s="9"/>
      <c r="Z221" s="9"/>
    </row>
    <row r="222" spans="1:26" ht="15.5" customHeight="1">
      <c r="B222" s="12"/>
      <c r="C222" s="54">
        <v>1.02</v>
      </c>
      <c r="D222" s="54">
        <v>0.97</v>
      </c>
      <c r="E222" s="54">
        <v>0.82</v>
      </c>
      <c r="F222" s="62">
        <f t="shared" si="150"/>
        <v>0.93666666666666665</v>
      </c>
      <c r="G222" s="55"/>
      <c r="H222" s="2" t="s">
        <v>2</v>
      </c>
      <c r="I222" s="2" t="s">
        <v>447</v>
      </c>
      <c r="J222" s="2">
        <v>1080</v>
      </c>
      <c r="K222" s="2">
        <v>37.31</v>
      </c>
      <c r="L222" s="2">
        <v>39.286000000000001</v>
      </c>
      <c r="M222" s="2">
        <f t="shared" si="151"/>
        <v>1.9759999999999991</v>
      </c>
      <c r="N222" s="21">
        <f t="shared" si="145"/>
        <v>1.8296296296296286</v>
      </c>
      <c r="O222" s="9"/>
      <c r="P222" s="9"/>
      <c r="R222" s="21"/>
      <c r="S222" s="9"/>
      <c r="T222" s="9"/>
      <c r="U222" s="21"/>
      <c r="V222" s="9"/>
      <c r="W222" s="9"/>
      <c r="X222" s="9"/>
      <c r="Y222" s="9"/>
      <c r="Z222" s="9"/>
    </row>
    <row r="223" spans="1:26" ht="15.5" customHeight="1">
      <c r="B223" s="12"/>
      <c r="C223" s="54">
        <v>1.02</v>
      </c>
      <c r="D223" s="54">
        <v>0.97</v>
      </c>
      <c r="E223" s="54">
        <v>0.82</v>
      </c>
      <c r="F223" s="62">
        <f t="shared" si="150"/>
        <v>0.93666666666666665</v>
      </c>
      <c r="G223" s="55"/>
      <c r="H223" s="2" t="s">
        <v>1</v>
      </c>
      <c r="I223" s="2" t="s">
        <v>446</v>
      </c>
      <c r="J223" s="2">
        <v>1080</v>
      </c>
      <c r="K223" s="2">
        <v>37.652999999999999</v>
      </c>
      <c r="L223" s="2">
        <v>40.536000000000001</v>
      </c>
      <c r="M223" s="2">
        <f t="shared" si="151"/>
        <v>2.8830000000000027</v>
      </c>
      <c r="N223" s="21">
        <f t="shared" si="145"/>
        <v>2.669444444444447</v>
      </c>
      <c r="O223" s="9"/>
      <c r="P223" s="9"/>
      <c r="R223" s="21"/>
      <c r="S223" s="9"/>
      <c r="T223" s="9"/>
      <c r="U223" s="21"/>
      <c r="V223" s="9"/>
      <c r="W223" s="9"/>
      <c r="X223" s="9"/>
      <c r="Y223" s="9"/>
      <c r="Z223" s="9"/>
    </row>
    <row r="224" spans="1:26" ht="15.5" customHeight="1" thickBot="1">
      <c r="A224" s="116"/>
      <c r="B224" s="73"/>
      <c r="C224" s="57">
        <v>1.02</v>
      </c>
      <c r="D224" s="57">
        <v>0.97</v>
      </c>
      <c r="E224" s="57">
        <v>0.82</v>
      </c>
      <c r="F224" s="81">
        <f t="shared" si="150"/>
        <v>0.93666666666666665</v>
      </c>
      <c r="G224" s="58"/>
      <c r="H224" s="3" t="s">
        <v>0</v>
      </c>
      <c r="I224" s="3" t="s">
        <v>37</v>
      </c>
      <c r="J224" s="3">
        <v>1080</v>
      </c>
      <c r="K224" s="3">
        <v>37.686</v>
      </c>
      <c r="L224" s="3">
        <v>40.706000000000003</v>
      </c>
      <c r="M224" s="3">
        <f t="shared" si="151"/>
        <v>3.0200000000000031</v>
      </c>
      <c r="N224" s="42">
        <f t="shared" si="145"/>
        <v>2.7962962962962989</v>
      </c>
      <c r="O224" s="10"/>
      <c r="P224" s="10"/>
      <c r="Q224" s="6"/>
      <c r="R224" s="42"/>
      <c r="S224" s="10"/>
      <c r="T224" s="10"/>
      <c r="U224" s="42"/>
      <c r="V224" s="10"/>
      <c r="W224" s="10"/>
      <c r="X224" s="10"/>
      <c r="Y224" s="10"/>
      <c r="Z224" s="10"/>
    </row>
    <row r="225" spans="1:26" ht="15.5" customHeight="1">
      <c r="A225" s="112" t="s">
        <v>452</v>
      </c>
      <c r="B225" s="12" t="s">
        <v>399</v>
      </c>
      <c r="C225" s="8">
        <v>1.66</v>
      </c>
      <c r="D225" s="8">
        <v>1.79</v>
      </c>
      <c r="E225" s="2">
        <v>1.72</v>
      </c>
      <c r="F225" s="9">
        <f>AVERAGEA(C225:E225)</f>
        <v>1.7233333333333334</v>
      </c>
      <c r="G225" s="30">
        <f>STDEVA(C225:E225)</f>
        <v>6.5064070986477179E-2</v>
      </c>
      <c r="H225" s="22" t="s">
        <v>87</v>
      </c>
      <c r="I225" s="22" t="s">
        <v>453</v>
      </c>
      <c r="J225" s="22">
        <v>300</v>
      </c>
      <c r="K225" s="22">
        <v>37.054000000000002</v>
      </c>
      <c r="L225" s="22">
        <v>37.631999999999998</v>
      </c>
      <c r="M225" s="22">
        <f>L225-K225</f>
        <v>0.57799999999999585</v>
      </c>
      <c r="N225" s="21">
        <f>M225/0.3</f>
        <v>1.926666666666653</v>
      </c>
      <c r="O225" s="92">
        <f>AVERAGEA(N225:N229)</f>
        <v>2.7913333333333319</v>
      </c>
      <c r="P225" s="92">
        <f>STDEVA(N225:N229)</f>
        <v>0.54376056822425056</v>
      </c>
      <c r="R225" s="21">
        <v>37.021000000000001</v>
      </c>
      <c r="S225" s="21">
        <v>0.6109999999999971</v>
      </c>
      <c r="T225" s="25">
        <v>-3.3000000000001251E-2</v>
      </c>
      <c r="U225" s="21"/>
      <c r="V225" s="21"/>
      <c r="W225" s="21"/>
      <c r="X225" s="21"/>
      <c r="Y225" s="9"/>
      <c r="Z225" s="9"/>
    </row>
    <row r="226" spans="1:26" ht="15.5" customHeight="1">
      <c r="B226" s="12"/>
      <c r="C226" s="54">
        <v>1.66</v>
      </c>
      <c r="D226" s="54">
        <v>1.79</v>
      </c>
      <c r="E226" s="54">
        <v>1.72</v>
      </c>
      <c r="F226" s="62">
        <f t="shared" ref="F226:F229" si="152">AVERAGEA(C226:E226)</f>
        <v>1.7233333333333334</v>
      </c>
      <c r="G226" s="55"/>
      <c r="H226" s="22" t="s">
        <v>89</v>
      </c>
      <c r="I226" s="22" t="s">
        <v>454</v>
      </c>
      <c r="J226" s="22">
        <v>300</v>
      </c>
      <c r="K226" s="22">
        <v>36.698</v>
      </c>
      <c r="L226" s="22">
        <v>37.58</v>
      </c>
      <c r="M226" s="22">
        <f t="shared" ref="M226:M229" si="153">L226-K226</f>
        <v>0.8819999999999979</v>
      </c>
      <c r="N226" s="21">
        <f t="shared" ref="N226" si="154">M226/0.3</f>
        <v>2.9399999999999933</v>
      </c>
      <c r="O226" s="9"/>
      <c r="P226" s="9"/>
      <c r="R226" s="21">
        <v>36.850999999999999</v>
      </c>
      <c r="S226" s="21">
        <v>0.7289999999999992</v>
      </c>
      <c r="T226" s="21">
        <v>0.15299999999999869</v>
      </c>
      <c r="U226" s="21">
        <v>17.346938775510097</v>
      </c>
      <c r="V226" s="21">
        <v>82.653061224489903</v>
      </c>
      <c r="W226" s="21">
        <v>21.27074565234652</v>
      </c>
      <c r="X226" s="21">
        <v>78.72925434765348</v>
      </c>
      <c r="Y226" s="9">
        <v>5.5491009013549037</v>
      </c>
      <c r="Z226" s="9">
        <v>5.549100901354886</v>
      </c>
    </row>
    <row r="227" spans="1:26" ht="15.5" customHeight="1">
      <c r="B227" s="12"/>
      <c r="C227" s="54">
        <v>1.66</v>
      </c>
      <c r="D227" s="54">
        <v>1.79</v>
      </c>
      <c r="E227" s="54">
        <v>1.72</v>
      </c>
      <c r="F227" s="62">
        <f t="shared" si="152"/>
        <v>1.7233333333333334</v>
      </c>
      <c r="G227" s="55"/>
      <c r="H227" s="22" t="s">
        <v>91</v>
      </c>
      <c r="I227" s="22" t="s">
        <v>455</v>
      </c>
      <c r="J227" s="22">
        <v>300</v>
      </c>
      <c r="K227" s="22">
        <v>37.594000000000001</v>
      </c>
      <c r="L227" s="22">
        <v>38.622</v>
      </c>
      <c r="M227" s="22">
        <f t="shared" si="153"/>
        <v>1.0279999999999987</v>
      </c>
      <c r="N227" s="21">
        <f>M227/0.3</f>
        <v>3.4266666666666623</v>
      </c>
      <c r="O227" s="9"/>
      <c r="P227" s="9"/>
      <c r="R227" s="21">
        <v>37.853000000000002</v>
      </c>
      <c r="S227" s="21">
        <v>0.76899999999999835</v>
      </c>
      <c r="T227" s="21">
        <v>0.25900000000000034</v>
      </c>
      <c r="U227" s="21">
        <v>25.194552529182946</v>
      </c>
      <c r="V227" s="21">
        <v>74.805447470817057</v>
      </c>
      <c r="W227" s="21"/>
      <c r="X227" s="21"/>
      <c r="Y227" s="9"/>
      <c r="Z227" s="9"/>
    </row>
    <row r="228" spans="1:26" ht="15.5" customHeight="1">
      <c r="B228" s="12"/>
      <c r="C228" s="54">
        <v>1.66</v>
      </c>
      <c r="D228" s="54">
        <v>1.79</v>
      </c>
      <c r="E228" s="54">
        <v>1.72</v>
      </c>
      <c r="F228" s="62">
        <f t="shared" si="152"/>
        <v>1.7233333333333334</v>
      </c>
      <c r="G228" s="55"/>
      <c r="H228" s="2" t="s">
        <v>2</v>
      </c>
      <c r="I228" s="2" t="s">
        <v>490</v>
      </c>
      <c r="J228" s="2">
        <v>300</v>
      </c>
      <c r="K228" s="2">
        <v>37.970999999999997</v>
      </c>
      <c r="L228" s="2">
        <v>38.837000000000003</v>
      </c>
      <c r="M228" s="2">
        <f t="shared" si="153"/>
        <v>0.86600000000000676</v>
      </c>
      <c r="N228" s="21">
        <f>M228/0.3</f>
        <v>2.8866666666666894</v>
      </c>
      <c r="O228" s="9"/>
      <c r="P228" s="9"/>
      <c r="R228" s="21"/>
      <c r="S228" s="9"/>
      <c r="T228" s="9"/>
      <c r="U228" s="21"/>
      <c r="V228" s="9"/>
      <c r="W228" s="9"/>
      <c r="X228" s="9"/>
      <c r="Y228" s="9"/>
      <c r="Z228" s="9"/>
    </row>
    <row r="229" spans="1:26" ht="15.5" customHeight="1" thickBot="1">
      <c r="A229" s="116"/>
      <c r="B229" s="73"/>
      <c r="C229" s="57">
        <v>1.66</v>
      </c>
      <c r="D229" s="57">
        <v>1.79</v>
      </c>
      <c r="E229" s="57">
        <v>1.72</v>
      </c>
      <c r="F229" s="81">
        <f t="shared" si="152"/>
        <v>1.7233333333333334</v>
      </c>
      <c r="G229" s="58"/>
      <c r="H229" s="3" t="s">
        <v>1</v>
      </c>
      <c r="I229" s="3" t="s">
        <v>456</v>
      </c>
      <c r="J229" s="3">
        <v>300</v>
      </c>
      <c r="K229" s="3">
        <v>37.216000000000001</v>
      </c>
      <c r="L229" s="3">
        <v>38.048999999999999</v>
      </c>
      <c r="M229" s="3">
        <f t="shared" si="153"/>
        <v>0.83299999999999841</v>
      </c>
      <c r="N229" s="10">
        <f>M229/0.3</f>
        <v>2.7766666666666615</v>
      </c>
      <c r="O229" s="10"/>
      <c r="P229" s="10"/>
      <c r="Q229" s="6"/>
      <c r="R229" s="42"/>
      <c r="S229" s="10"/>
      <c r="T229" s="10"/>
      <c r="U229" s="42"/>
      <c r="V229" s="10"/>
      <c r="W229" s="10"/>
      <c r="X229" s="10"/>
      <c r="Y229" s="10"/>
      <c r="Z229" s="10"/>
    </row>
    <row r="230" spans="1:26" ht="15.5" customHeight="1">
      <c r="A230" s="112" t="s">
        <v>271</v>
      </c>
      <c r="B230" s="12" t="s">
        <v>136</v>
      </c>
      <c r="C230" s="2">
        <v>1.93</v>
      </c>
      <c r="D230" s="2">
        <v>2.0499999999999998</v>
      </c>
      <c r="E230" s="2">
        <v>2.0099999999999998</v>
      </c>
      <c r="F230" s="9">
        <f>AVERAGEA(C230:E230)</f>
        <v>1.9966666666666664</v>
      </c>
      <c r="G230" s="30">
        <f>STDEVA(C230:E230)</f>
        <v>6.1101009266077803E-2</v>
      </c>
      <c r="H230" s="22" t="s">
        <v>87</v>
      </c>
      <c r="I230" s="22" t="s">
        <v>461</v>
      </c>
      <c r="J230" s="22">
        <v>400</v>
      </c>
      <c r="K230" s="22">
        <v>37.447000000000003</v>
      </c>
      <c r="L230" s="22">
        <v>39.268999999999998</v>
      </c>
      <c r="M230" s="22">
        <f t="shared" ref="M230:M241" si="155">L230-K230</f>
        <v>1.8219999999999956</v>
      </c>
      <c r="N230" s="21">
        <f t="shared" ref="N230:N231" si="156">M230/0.4</f>
        <v>4.5549999999999891</v>
      </c>
      <c r="O230" s="9">
        <f>AVERAGEA(N230:N232,N233:N235)</f>
        <v>4.3924999999999974</v>
      </c>
      <c r="P230" s="9">
        <f>STDEVA(N230:N232,N233:N235)</f>
        <v>0.1673170642821582</v>
      </c>
      <c r="R230" s="21">
        <v>38.323999999999998</v>
      </c>
      <c r="S230" s="21">
        <f t="shared" ref="S230:S232" si="157">L230-R230</f>
        <v>0.94500000000000028</v>
      </c>
      <c r="T230" s="21">
        <f t="shared" ref="T230:T232" si="158">R230-K230</f>
        <v>0.87699999999999534</v>
      </c>
      <c r="U230" s="21">
        <f t="shared" ref="U230:U232" si="159">(T230/$M230)*100</f>
        <v>48.133918770581644</v>
      </c>
      <c r="V230" s="21">
        <f t="shared" ref="V230:V232" si="160">((L230-R230)/$M230)*100</f>
        <v>51.866081229418356</v>
      </c>
      <c r="W230" s="21">
        <f>AVERAGEA(U230:U232)</f>
        <v>46.74203030208588</v>
      </c>
      <c r="X230" s="21">
        <f>AVERAGEA(V230:V232)</f>
        <v>53.25796969791412</v>
      </c>
      <c r="Y230" s="9">
        <f>STDEVA(U230:U232)</f>
        <v>1.8051477969554959</v>
      </c>
      <c r="Z230" s="9">
        <f>STDEVA(V230:V232)</f>
        <v>1.8051477969554905</v>
      </c>
    </row>
    <row r="231" spans="1:26" ht="15.5" customHeight="1">
      <c r="B231" s="12"/>
      <c r="C231" s="54">
        <v>1.93</v>
      </c>
      <c r="D231" s="54">
        <v>2.0499999999999998</v>
      </c>
      <c r="E231" s="54">
        <v>2.0099999999999998</v>
      </c>
      <c r="F231" s="62">
        <f t="shared" ref="F231:F235" si="161">AVERAGEA(C231:E231)</f>
        <v>1.9966666666666664</v>
      </c>
      <c r="G231" s="55"/>
      <c r="H231" s="22" t="s">
        <v>89</v>
      </c>
      <c r="I231" s="22" t="s">
        <v>462</v>
      </c>
      <c r="J231" s="22">
        <v>400</v>
      </c>
      <c r="K231" s="22">
        <v>37.171999999999997</v>
      </c>
      <c r="L231" s="22">
        <v>38.851999999999997</v>
      </c>
      <c r="M231" s="22">
        <f t="shared" si="155"/>
        <v>1.6799999999999997</v>
      </c>
      <c r="N231" s="21">
        <f t="shared" si="156"/>
        <v>4.1999999999999993</v>
      </c>
      <c r="O231" s="9"/>
      <c r="P231" s="9"/>
      <c r="R231" s="21">
        <v>37.923000000000002</v>
      </c>
      <c r="S231" s="21">
        <f t="shared" si="157"/>
        <v>0.92899999999999494</v>
      </c>
      <c r="T231" s="21">
        <f t="shared" si="158"/>
        <v>0.75100000000000477</v>
      </c>
      <c r="U231" s="21">
        <f t="shared" si="159"/>
        <v>44.70238095238124</v>
      </c>
      <c r="V231" s="21">
        <f t="shared" si="160"/>
        <v>55.297619047618753</v>
      </c>
      <c r="W231" s="21"/>
      <c r="X231" s="21"/>
      <c r="Y231" s="9"/>
      <c r="Z231" s="9"/>
    </row>
    <row r="232" spans="1:26" ht="15.5" customHeight="1">
      <c r="B232" s="12"/>
      <c r="C232" s="54">
        <v>1.93</v>
      </c>
      <c r="D232" s="54">
        <v>2.0499999999999998</v>
      </c>
      <c r="E232" s="54">
        <v>2.0099999999999998</v>
      </c>
      <c r="F232" s="62">
        <f t="shared" si="161"/>
        <v>1.9966666666666664</v>
      </c>
      <c r="G232" s="55"/>
      <c r="H232" s="22" t="s">
        <v>91</v>
      </c>
      <c r="I232" s="22" t="s">
        <v>463</v>
      </c>
      <c r="J232" s="22">
        <v>400</v>
      </c>
      <c r="K232" s="22">
        <v>37.270000000000003</v>
      </c>
      <c r="L232" s="22">
        <v>38.994</v>
      </c>
      <c r="M232" s="22">
        <f t="shared" si="155"/>
        <v>1.7239999999999966</v>
      </c>
      <c r="N232" s="21">
        <f>M232/0.4</f>
        <v>4.3099999999999916</v>
      </c>
      <c r="O232" s="9"/>
      <c r="P232" s="9"/>
      <c r="R232" s="21">
        <v>38.087000000000003</v>
      </c>
      <c r="S232" s="21">
        <f t="shared" si="157"/>
        <v>0.90699999999999648</v>
      </c>
      <c r="T232" s="21">
        <f t="shared" si="158"/>
        <v>0.81700000000000017</v>
      </c>
      <c r="U232" s="21">
        <f t="shared" si="159"/>
        <v>47.389791183294768</v>
      </c>
      <c r="V232" s="21">
        <f t="shared" si="160"/>
        <v>52.610208816705239</v>
      </c>
      <c r="W232" s="21"/>
      <c r="X232" s="21"/>
      <c r="Y232" s="9"/>
      <c r="Z232" s="9"/>
    </row>
    <row r="233" spans="1:26" ht="15.5" customHeight="1">
      <c r="B233" s="12"/>
      <c r="C233" s="54">
        <v>1.93</v>
      </c>
      <c r="D233" s="54">
        <v>2.0499999999999998</v>
      </c>
      <c r="E233" s="54">
        <v>2.0099999999999998</v>
      </c>
      <c r="F233" s="62">
        <f t="shared" si="161"/>
        <v>1.9966666666666664</v>
      </c>
      <c r="G233" s="55"/>
      <c r="H233" s="2" t="s">
        <v>2</v>
      </c>
      <c r="I233" s="2" t="s">
        <v>459</v>
      </c>
      <c r="J233" s="2">
        <v>400</v>
      </c>
      <c r="K233" s="2">
        <v>36.771999999999998</v>
      </c>
      <c r="L233" s="2">
        <v>38.622</v>
      </c>
      <c r="M233" s="2">
        <f t="shared" si="155"/>
        <v>1.8500000000000014</v>
      </c>
      <c r="N233" s="9">
        <f>M233/0.4</f>
        <v>4.6250000000000036</v>
      </c>
      <c r="O233" s="9"/>
      <c r="P233" s="9"/>
      <c r="R233" s="21"/>
      <c r="S233" s="9"/>
      <c r="T233" s="9"/>
      <c r="U233" s="21"/>
      <c r="V233" s="9"/>
      <c r="W233" s="9"/>
      <c r="X233" s="9"/>
      <c r="Y233" s="9"/>
      <c r="Z233" s="9"/>
    </row>
    <row r="234" spans="1:26" ht="15.5" customHeight="1">
      <c r="B234" s="12"/>
      <c r="C234" s="54">
        <v>1.93</v>
      </c>
      <c r="D234" s="54">
        <v>2.0499999999999998</v>
      </c>
      <c r="E234" s="54">
        <v>2.0099999999999998</v>
      </c>
      <c r="F234" s="62">
        <f t="shared" si="161"/>
        <v>1.9966666666666664</v>
      </c>
      <c r="G234" s="55"/>
      <c r="H234" s="2" t="s">
        <v>1</v>
      </c>
      <c r="I234" s="2" t="s">
        <v>137</v>
      </c>
      <c r="J234" s="2">
        <v>400</v>
      </c>
      <c r="K234" s="9">
        <v>36.927</v>
      </c>
      <c r="L234" s="9">
        <v>38.634</v>
      </c>
      <c r="M234" s="9">
        <f t="shared" si="155"/>
        <v>1.7070000000000007</v>
      </c>
      <c r="N234" s="9">
        <f t="shared" ref="N234:N237" si="162">M234/0.4</f>
        <v>4.2675000000000018</v>
      </c>
      <c r="O234" s="9"/>
      <c r="P234" s="9"/>
      <c r="R234" s="21"/>
      <c r="S234" s="9"/>
      <c r="T234" s="9"/>
      <c r="U234" s="21"/>
      <c r="V234" s="9"/>
      <c r="W234" s="9"/>
      <c r="X234" s="9"/>
      <c r="Y234" s="9"/>
      <c r="Z234" s="9"/>
    </row>
    <row r="235" spans="1:26" ht="15.5" customHeight="1" thickBot="1">
      <c r="A235" s="116"/>
      <c r="B235" s="73"/>
      <c r="C235" s="57">
        <v>1.93</v>
      </c>
      <c r="D235" s="57">
        <v>2.0499999999999998</v>
      </c>
      <c r="E235" s="57">
        <v>2.0099999999999998</v>
      </c>
      <c r="F235" s="81">
        <f t="shared" si="161"/>
        <v>1.9966666666666664</v>
      </c>
      <c r="G235" s="58"/>
      <c r="H235" s="3" t="s">
        <v>0</v>
      </c>
      <c r="I235" s="3" t="s">
        <v>460</v>
      </c>
      <c r="J235" s="3">
        <v>400</v>
      </c>
      <c r="K235" s="3">
        <v>37.659999999999997</v>
      </c>
      <c r="L235" s="3">
        <v>39.418999999999997</v>
      </c>
      <c r="M235" s="10">
        <f t="shared" si="155"/>
        <v>1.7590000000000003</v>
      </c>
      <c r="N235" s="10">
        <f t="shared" si="162"/>
        <v>4.3975000000000009</v>
      </c>
      <c r="O235" s="10"/>
      <c r="P235" s="10"/>
      <c r="Q235" s="6"/>
      <c r="R235" s="42"/>
      <c r="S235" s="10"/>
      <c r="T235" s="10"/>
      <c r="U235" s="42"/>
      <c r="V235" s="10"/>
      <c r="W235" s="10"/>
      <c r="X235" s="10"/>
      <c r="Y235" s="10"/>
      <c r="Z235" s="10"/>
    </row>
    <row r="236" spans="1:26" ht="15.5" customHeight="1">
      <c r="A236" s="117" t="s">
        <v>457</v>
      </c>
      <c r="B236" s="20" t="s">
        <v>400</v>
      </c>
      <c r="C236" s="2">
        <v>1.47</v>
      </c>
      <c r="D236" s="2">
        <v>1.91</v>
      </c>
      <c r="E236" s="2">
        <v>1.48</v>
      </c>
      <c r="F236" s="9">
        <f>AVERAGEA(C236:E236)</f>
        <v>1.6199999999999999</v>
      </c>
      <c r="G236" s="30">
        <f>STDEVA(C236:E236)</f>
        <v>0.25119713374161101</v>
      </c>
      <c r="H236" s="23" t="s">
        <v>87</v>
      </c>
      <c r="I236" s="23" t="s">
        <v>467</v>
      </c>
      <c r="J236" s="23">
        <v>400</v>
      </c>
      <c r="K236" s="23">
        <v>38.311999999999998</v>
      </c>
      <c r="L236" s="23">
        <v>38.999000000000002</v>
      </c>
      <c r="M236" s="22">
        <f t="shared" si="155"/>
        <v>0.68700000000000472</v>
      </c>
      <c r="N236" s="21">
        <f t="shared" si="162"/>
        <v>1.7175000000000118</v>
      </c>
      <c r="O236" s="92">
        <f>AVERAGEA(N236:N241)</f>
        <v>1.724166666666666</v>
      </c>
      <c r="P236" s="92">
        <f>STDEVA(N236:N241)</f>
        <v>0.10807019323878041</v>
      </c>
      <c r="Q236" s="15"/>
      <c r="R236" s="24">
        <v>38.277000000000001</v>
      </c>
      <c r="S236" s="21">
        <f t="shared" ref="S236:S238" si="163">L236-R236</f>
        <v>0.72200000000000131</v>
      </c>
      <c r="T236" s="25">
        <f t="shared" ref="T236:T238" si="164">R236-K236</f>
        <v>-3.4999999999996589E-2</v>
      </c>
      <c r="U236" s="21">
        <f t="shared" ref="U236:U238" si="165">(T236/$M236)*100</f>
        <v>-5.0946142649194099</v>
      </c>
      <c r="V236" s="21"/>
      <c r="W236" s="21"/>
      <c r="X236" s="21"/>
      <c r="Y236" s="9"/>
      <c r="Z236" s="9"/>
    </row>
    <row r="237" spans="1:26" ht="15.5" customHeight="1">
      <c r="B237" s="12"/>
      <c r="C237" s="54">
        <v>1.47</v>
      </c>
      <c r="D237" s="54">
        <v>1.91</v>
      </c>
      <c r="E237" s="54">
        <v>1.48</v>
      </c>
      <c r="F237" s="62">
        <f t="shared" ref="F237:F241" si="166">AVERAGEA(C237:E237)</f>
        <v>1.6199999999999999</v>
      </c>
      <c r="G237" s="55"/>
      <c r="H237" s="22" t="s">
        <v>89</v>
      </c>
      <c r="I237" s="22" t="s">
        <v>468</v>
      </c>
      <c r="J237" s="22">
        <v>400</v>
      </c>
      <c r="K237" s="22">
        <v>37.207000000000001</v>
      </c>
      <c r="L237" s="22">
        <v>37.86</v>
      </c>
      <c r="M237" s="22">
        <f t="shared" si="155"/>
        <v>0.65299999999999869</v>
      </c>
      <c r="N237" s="21">
        <f t="shared" si="162"/>
        <v>1.6324999999999967</v>
      </c>
      <c r="O237" s="9"/>
      <c r="P237" s="9"/>
      <c r="R237" s="21">
        <v>37.177999999999997</v>
      </c>
      <c r="S237" s="21">
        <f t="shared" si="163"/>
        <v>0.68200000000000216</v>
      </c>
      <c r="T237" s="25">
        <f t="shared" si="164"/>
        <v>-2.9000000000003467E-2</v>
      </c>
      <c r="U237" s="21">
        <f t="shared" si="165"/>
        <v>-4.4410413476268795</v>
      </c>
      <c r="V237" s="21"/>
      <c r="W237" s="21"/>
      <c r="X237" s="21"/>
      <c r="Y237" s="9"/>
      <c r="Z237" s="9"/>
    </row>
    <row r="238" spans="1:26" ht="15.5" customHeight="1">
      <c r="B238" s="12"/>
      <c r="C238" s="54">
        <v>1.47</v>
      </c>
      <c r="D238" s="54">
        <v>1.91</v>
      </c>
      <c r="E238" s="54">
        <v>1.48</v>
      </c>
      <c r="F238" s="62">
        <f t="shared" si="166"/>
        <v>1.6199999999999999</v>
      </c>
      <c r="G238" s="55"/>
      <c r="H238" s="22" t="s">
        <v>91</v>
      </c>
      <c r="I238" s="22" t="s">
        <v>469</v>
      </c>
      <c r="J238" s="22">
        <v>400</v>
      </c>
      <c r="K238" s="22">
        <v>37.975999999999999</v>
      </c>
      <c r="L238" s="22">
        <v>38.680999999999997</v>
      </c>
      <c r="M238" s="22">
        <f t="shared" si="155"/>
        <v>0.70499999999999829</v>
      </c>
      <c r="N238" s="21">
        <f>M238/0.4</f>
        <v>1.7624999999999957</v>
      </c>
      <c r="O238" s="9"/>
      <c r="P238" s="9"/>
      <c r="R238" s="21">
        <v>37.956000000000003</v>
      </c>
      <c r="S238" s="21">
        <f t="shared" si="163"/>
        <v>0.72499999999999432</v>
      </c>
      <c r="T238" s="25">
        <f t="shared" si="164"/>
        <v>-1.9999999999996021E-2</v>
      </c>
      <c r="U238" s="21">
        <f t="shared" si="165"/>
        <v>-2.8368794326235558</v>
      </c>
      <c r="V238" s="21"/>
      <c r="W238" s="21"/>
      <c r="X238" s="21"/>
      <c r="Y238" s="9"/>
      <c r="Z238" s="9"/>
    </row>
    <row r="239" spans="1:26" ht="15.5" customHeight="1">
      <c r="B239" s="12"/>
      <c r="C239" s="54">
        <v>1.47</v>
      </c>
      <c r="D239" s="54">
        <v>1.91</v>
      </c>
      <c r="E239" s="54">
        <v>1.48</v>
      </c>
      <c r="F239" s="62">
        <f t="shared" si="166"/>
        <v>1.6199999999999999</v>
      </c>
      <c r="G239" s="55"/>
      <c r="H239" s="2" t="s">
        <v>2</v>
      </c>
      <c r="I239" s="2" t="s">
        <v>464</v>
      </c>
      <c r="J239" s="2">
        <v>400</v>
      </c>
      <c r="K239" s="2">
        <v>37.350999999999999</v>
      </c>
      <c r="L239" s="2">
        <v>38.048999999999999</v>
      </c>
      <c r="M239" s="2">
        <f t="shared" si="155"/>
        <v>0.6980000000000004</v>
      </c>
      <c r="N239" s="9">
        <f>M239/0.4</f>
        <v>1.745000000000001</v>
      </c>
      <c r="O239" s="9"/>
      <c r="P239" s="9"/>
      <c r="R239" s="21"/>
      <c r="S239" s="21"/>
      <c r="T239" s="9"/>
      <c r="U239" s="21"/>
      <c r="V239" s="9"/>
      <c r="W239" s="9"/>
      <c r="X239" s="9"/>
      <c r="Y239" s="9"/>
      <c r="Z239" s="9"/>
    </row>
    <row r="240" spans="1:26" ht="15.5" customHeight="1">
      <c r="B240" s="12"/>
      <c r="C240" s="54">
        <v>1.47</v>
      </c>
      <c r="D240" s="54">
        <v>1.91</v>
      </c>
      <c r="E240" s="54">
        <v>1.48</v>
      </c>
      <c r="F240" s="62">
        <f t="shared" si="166"/>
        <v>1.6199999999999999</v>
      </c>
      <c r="G240" s="55"/>
      <c r="H240" s="2" t="s">
        <v>1</v>
      </c>
      <c r="I240" s="2" t="s">
        <v>465</v>
      </c>
      <c r="J240" s="2">
        <v>400</v>
      </c>
      <c r="K240" s="2">
        <v>36.286000000000001</v>
      </c>
      <c r="L240" s="2">
        <v>36.921999999999997</v>
      </c>
      <c r="M240" s="2">
        <f t="shared" si="155"/>
        <v>0.63599999999999568</v>
      </c>
      <c r="N240" s="9">
        <f>M240/0.4</f>
        <v>1.5899999999999892</v>
      </c>
      <c r="O240" s="9"/>
      <c r="P240" s="9"/>
      <c r="R240" s="21"/>
      <c r="S240" s="9"/>
      <c r="T240" s="9"/>
      <c r="U240" s="21"/>
      <c r="V240" s="9"/>
      <c r="W240" s="9"/>
      <c r="X240" s="9"/>
      <c r="Y240" s="9"/>
      <c r="Z240" s="9"/>
    </row>
    <row r="241" spans="1:26" ht="15" customHeight="1" thickBot="1">
      <c r="A241" s="116"/>
      <c r="B241" s="73"/>
      <c r="C241" s="54">
        <v>1.47</v>
      </c>
      <c r="D241" s="54">
        <v>1.91</v>
      </c>
      <c r="E241" s="54">
        <v>1.48</v>
      </c>
      <c r="F241" s="81">
        <f t="shared" si="166"/>
        <v>1.6199999999999999</v>
      </c>
      <c r="G241" s="58"/>
      <c r="H241" s="3" t="s">
        <v>0</v>
      </c>
      <c r="I241" s="3" t="s">
        <v>466</v>
      </c>
      <c r="J241" s="3">
        <v>400</v>
      </c>
      <c r="K241" s="3">
        <v>37.716999999999999</v>
      </c>
      <c r="L241" s="3">
        <v>38.475999999999999</v>
      </c>
      <c r="M241" s="3">
        <f t="shared" si="155"/>
        <v>0.75900000000000034</v>
      </c>
      <c r="N241" s="10">
        <f>M241/0.4</f>
        <v>1.8975000000000009</v>
      </c>
      <c r="O241" s="10"/>
      <c r="P241" s="10"/>
      <c r="Q241" s="6"/>
      <c r="R241" s="42"/>
      <c r="S241" s="10"/>
      <c r="T241" s="10"/>
      <c r="U241" s="42"/>
      <c r="V241" s="10"/>
      <c r="W241" s="10"/>
      <c r="X241" s="10"/>
      <c r="Y241" s="10"/>
      <c r="Z241" s="10"/>
    </row>
    <row r="242" spans="1:26" ht="15.5" customHeight="1">
      <c r="A242" s="117" t="s">
        <v>272</v>
      </c>
      <c r="B242" s="20" t="s">
        <v>138</v>
      </c>
      <c r="C242" s="8">
        <v>4.21</v>
      </c>
      <c r="D242" s="8">
        <v>4.16</v>
      </c>
      <c r="E242" s="8">
        <v>4.3</v>
      </c>
      <c r="F242" s="9">
        <f>AVERAGEA(C242:E242)</f>
        <v>4.2233333333333336</v>
      </c>
      <c r="G242" s="30">
        <f>STDEVA(C242:E242)</f>
        <v>7.0945988845975722E-2</v>
      </c>
      <c r="H242" s="23" t="s">
        <v>87</v>
      </c>
      <c r="I242" s="23" t="s">
        <v>189</v>
      </c>
      <c r="J242" s="23">
        <v>270</v>
      </c>
      <c r="K242" s="24">
        <v>38.005000000000003</v>
      </c>
      <c r="L242" s="24">
        <v>38.957000000000001</v>
      </c>
      <c r="M242" s="24">
        <f>L242-K242</f>
        <v>0.95199999999999818</v>
      </c>
      <c r="N242" s="24">
        <f>M242/0.27</f>
        <v>3.525925925925919</v>
      </c>
      <c r="O242" s="92">
        <f>AVERAGEA(N242:N244,N245:N247)</f>
        <v>3.8086419753086385</v>
      </c>
      <c r="P242" s="92">
        <f>STDEVA(N242:N244,N245:N247)</f>
        <v>0.22683686017482774</v>
      </c>
      <c r="Q242" s="15"/>
      <c r="R242" s="24">
        <v>38.679000000000002</v>
      </c>
      <c r="S242" s="21">
        <f t="shared" ref="S242:S244" si="167">L242-R242</f>
        <v>0.27799999999999869</v>
      </c>
      <c r="T242" s="21">
        <f t="shared" ref="T242:T244" si="168">R242-K242</f>
        <v>0.67399999999999949</v>
      </c>
      <c r="U242" s="21">
        <f t="shared" ref="U242:U244" si="169">(T242/$M242)*100</f>
        <v>70.798319327731178</v>
      </c>
      <c r="V242" s="21">
        <f t="shared" ref="V242:V244" si="170">((L242-R242)/$M242)*100</f>
        <v>29.201680672268825</v>
      </c>
      <c r="W242" s="21">
        <f>AVERAGEA(U242:U244)</f>
        <v>61.516644076985756</v>
      </c>
      <c r="X242" s="21">
        <f>AVERAGEA(V242:V244)</f>
        <v>38.483355923014244</v>
      </c>
      <c r="Y242" s="9">
        <f>STDEVA(U242:U244)</f>
        <v>8.0493516361082325</v>
      </c>
      <c r="Z242" s="9">
        <f>STDEVA(V242:V244)</f>
        <v>8.0493516361082325</v>
      </c>
    </row>
    <row r="243" spans="1:26" ht="15.5" customHeight="1">
      <c r="B243" s="12"/>
      <c r="C243" s="54">
        <v>4.21</v>
      </c>
      <c r="D243" s="54">
        <v>4.16</v>
      </c>
      <c r="E243" s="54">
        <v>4.3</v>
      </c>
      <c r="F243" s="62">
        <f t="shared" ref="F243:F253" si="171">AVERAGEA(C243:E243)</f>
        <v>4.2233333333333336</v>
      </c>
      <c r="G243" s="55"/>
      <c r="H243" s="22" t="s">
        <v>89</v>
      </c>
      <c r="I243" s="22" t="s">
        <v>474</v>
      </c>
      <c r="J243" s="22">
        <v>270</v>
      </c>
      <c r="K243" s="22">
        <v>36.884</v>
      </c>
      <c r="L243" s="22">
        <v>38</v>
      </c>
      <c r="M243" s="21">
        <f t="shared" ref="M243:M301" si="172">L243-K243</f>
        <v>1.1159999999999997</v>
      </c>
      <c r="N243" s="21">
        <f t="shared" ref="N243:N244" si="173">M243/0.27</f>
        <v>4.133333333333332</v>
      </c>
      <c r="O243" s="9"/>
      <c r="P243" s="9"/>
      <c r="R243" s="21">
        <v>37.514000000000003</v>
      </c>
      <c r="S243" s="21">
        <f t="shared" si="167"/>
        <v>0.4859999999999971</v>
      </c>
      <c r="T243" s="21">
        <f t="shared" si="168"/>
        <v>0.63000000000000256</v>
      </c>
      <c r="U243" s="21">
        <f t="shared" si="169"/>
        <v>56.451612903226057</v>
      </c>
      <c r="V243" s="21">
        <f t="shared" si="170"/>
        <v>43.548387096773951</v>
      </c>
      <c r="W243" s="21"/>
      <c r="X243" s="21"/>
      <c r="Y243" s="9"/>
      <c r="Z243" s="9"/>
    </row>
    <row r="244" spans="1:26" ht="15.5" customHeight="1">
      <c r="B244" s="12"/>
      <c r="C244" s="54">
        <v>4.21</v>
      </c>
      <c r="D244" s="54">
        <v>4.16</v>
      </c>
      <c r="E244" s="54">
        <v>4.3</v>
      </c>
      <c r="F244" s="62">
        <f t="shared" si="171"/>
        <v>4.2233333333333336</v>
      </c>
      <c r="G244" s="55"/>
      <c r="H244" s="22" t="s">
        <v>91</v>
      </c>
      <c r="I244" s="22" t="s">
        <v>475</v>
      </c>
      <c r="J244" s="22">
        <v>270</v>
      </c>
      <c r="K244" s="22">
        <v>37.048000000000002</v>
      </c>
      <c r="L244" s="22">
        <v>38.048000000000002</v>
      </c>
      <c r="M244" s="21">
        <f t="shared" si="172"/>
        <v>1</v>
      </c>
      <c r="N244" s="21">
        <f t="shared" si="173"/>
        <v>3.7037037037037033</v>
      </c>
      <c r="O244" s="9"/>
      <c r="P244" s="9"/>
      <c r="R244" s="21">
        <v>37.621000000000002</v>
      </c>
      <c r="S244" s="21">
        <f t="shared" si="167"/>
        <v>0.4269999999999996</v>
      </c>
      <c r="T244" s="21">
        <f t="shared" si="168"/>
        <v>0.5730000000000004</v>
      </c>
      <c r="U244" s="21">
        <f t="shared" si="169"/>
        <v>57.30000000000004</v>
      </c>
      <c r="V244" s="21">
        <f t="shared" si="170"/>
        <v>42.69999999999996</v>
      </c>
      <c r="W244" s="21"/>
      <c r="X244" s="21"/>
      <c r="Y244" s="9"/>
      <c r="Z244" s="9"/>
    </row>
    <row r="245" spans="1:26" ht="15.5" customHeight="1">
      <c r="B245" s="12"/>
      <c r="C245" s="54">
        <v>4.21</v>
      </c>
      <c r="D245" s="54">
        <v>4.16</v>
      </c>
      <c r="E245" s="54">
        <v>4.3</v>
      </c>
      <c r="F245" s="62">
        <f t="shared" si="171"/>
        <v>4.2233333333333336</v>
      </c>
      <c r="G245" s="55"/>
      <c r="H245" s="2" t="s">
        <v>2</v>
      </c>
      <c r="I245" s="2" t="s">
        <v>139</v>
      </c>
      <c r="J245" s="2">
        <v>270</v>
      </c>
      <c r="K245" s="9">
        <v>37.237000000000002</v>
      </c>
      <c r="L245" s="9">
        <v>38.219000000000001</v>
      </c>
      <c r="M245" s="9">
        <f t="shared" si="172"/>
        <v>0.98199999999999932</v>
      </c>
      <c r="N245" s="9">
        <f>M245/0.27</f>
        <v>3.6370370370370342</v>
      </c>
      <c r="O245" s="9"/>
      <c r="P245" s="48"/>
      <c r="R245" s="21"/>
      <c r="S245" s="9"/>
      <c r="T245" s="9"/>
      <c r="U245" s="21"/>
      <c r="V245" s="9"/>
      <c r="W245" s="9"/>
      <c r="X245" s="9"/>
      <c r="Y245" s="9"/>
      <c r="Z245" s="9"/>
    </row>
    <row r="246" spans="1:26" ht="15.5" customHeight="1">
      <c r="B246" s="12"/>
      <c r="C246" s="54">
        <v>4.21</v>
      </c>
      <c r="D246" s="54">
        <v>4.16</v>
      </c>
      <c r="E246" s="54">
        <v>4.3</v>
      </c>
      <c r="F246" s="62">
        <f t="shared" si="171"/>
        <v>4.2233333333333336</v>
      </c>
      <c r="G246" s="55"/>
      <c r="H246" s="2" t="s">
        <v>1</v>
      </c>
      <c r="I246" s="2" t="s">
        <v>140</v>
      </c>
      <c r="J246" s="2">
        <v>270</v>
      </c>
      <c r="K246" s="9">
        <v>36.476999999999997</v>
      </c>
      <c r="L246" s="9">
        <v>37.548999999999999</v>
      </c>
      <c r="M246" s="9">
        <f t="shared" si="172"/>
        <v>1.0720000000000027</v>
      </c>
      <c r="N246" s="9">
        <f t="shared" ref="N246:N247" si="174">M246/0.27</f>
        <v>3.9703703703703801</v>
      </c>
      <c r="O246" s="9"/>
      <c r="P246" s="48"/>
      <c r="R246" s="21"/>
      <c r="S246" s="9"/>
      <c r="T246" s="9"/>
      <c r="U246" s="21"/>
      <c r="V246" s="9"/>
      <c r="W246" s="9"/>
      <c r="X246" s="9"/>
      <c r="Y246" s="9"/>
      <c r="Z246" s="9"/>
    </row>
    <row r="247" spans="1:26" ht="15.5" customHeight="1" thickBot="1">
      <c r="A247" s="116"/>
      <c r="B247" s="73"/>
      <c r="C247" s="57">
        <v>4.21</v>
      </c>
      <c r="D247" s="57">
        <v>4.16</v>
      </c>
      <c r="E247" s="57">
        <v>4.3</v>
      </c>
      <c r="F247" s="81">
        <f t="shared" si="171"/>
        <v>4.2233333333333336</v>
      </c>
      <c r="G247" s="58"/>
      <c r="H247" s="3" t="s">
        <v>0</v>
      </c>
      <c r="I247" s="3" t="s">
        <v>470</v>
      </c>
      <c r="J247" s="3">
        <v>270</v>
      </c>
      <c r="K247" s="3">
        <v>37.124000000000002</v>
      </c>
      <c r="L247" s="3">
        <v>38.171999999999997</v>
      </c>
      <c r="M247" s="10">
        <f t="shared" si="172"/>
        <v>1.0479999999999947</v>
      </c>
      <c r="N247" s="10">
        <f t="shared" si="174"/>
        <v>3.8814814814814618</v>
      </c>
      <c r="O247" s="10"/>
      <c r="P247" s="10"/>
      <c r="Q247" s="6"/>
      <c r="R247" s="42"/>
      <c r="S247" s="10"/>
      <c r="T247" s="10"/>
      <c r="U247" s="42"/>
      <c r="V247" s="10"/>
      <c r="W247" s="10"/>
      <c r="X247" s="10"/>
      <c r="Y247" s="10"/>
      <c r="Z247" s="10"/>
    </row>
    <row r="248" spans="1:26" ht="15.5" customHeight="1">
      <c r="A248" s="112" t="s">
        <v>239</v>
      </c>
      <c r="B248" s="20" t="s">
        <v>141</v>
      </c>
      <c r="C248" s="8">
        <v>1.47</v>
      </c>
      <c r="D248" s="8">
        <v>2.21</v>
      </c>
      <c r="E248" s="8">
        <v>1.58</v>
      </c>
      <c r="F248" s="9">
        <f t="shared" si="171"/>
        <v>1.7533333333333332</v>
      </c>
      <c r="G248" s="30">
        <f>STDEVA(C248:E248)</f>
        <v>0.39929103838344948</v>
      </c>
      <c r="H248" s="23" t="s">
        <v>87</v>
      </c>
      <c r="I248" s="22" t="s">
        <v>471</v>
      </c>
      <c r="J248" s="22">
        <v>400</v>
      </c>
      <c r="K248" s="22">
        <v>37.173000000000002</v>
      </c>
      <c r="L248" s="22">
        <v>38.75</v>
      </c>
      <c r="M248" s="22">
        <f t="shared" si="172"/>
        <v>1.5769999999999982</v>
      </c>
      <c r="N248" s="39"/>
      <c r="O248" s="9">
        <f>AVERAGEA(N248:N253)</f>
        <v>1.5543750000000012</v>
      </c>
      <c r="P248" s="9">
        <f>STDEVA(N248:N253)</f>
        <v>5.8572426675582726E-2</v>
      </c>
      <c r="R248" s="21">
        <v>37.154000000000003</v>
      </c>
      <c r="S248" s="21">
        <f t="shared" ref="S248:S250" si="175">L248-R248</f>
        <v>1.5959999999999965</v>
      </c>
      <c r="T248" s="25">
        <f t="shared" ref="T248:T250" si="176">R248-K248</f>
        <v>-1.8999999999998352E-2</v>
      </c>
      <c r="U248" s="21"/>
      <c r="V248" s="21"/>
      <c r="W248" s="21"/>
      <c r="X248" s="21"/>
      <c r="Y248" s="9"/>
      <c r="Z248" s="9"/>
    </row>
    <row r="249" spans="1:26" ht="15.5" customHeight="1">
      <c r="A249" s="112" t="s">
        <v>273</v>
      </c>
      <c r="B249" s="12"/>
      <c r="C249" s="54">
        <v>1.47</v>
      </c>
      <c r="D249" s="54">
        <v>2.21</v>
      </c>
      <c r="E249" s="54">
        <v>1.58</v>
      </c>
      <c r="F249" s="62">
        <f t="shared" si="171"/>
        <v>1.7533333333333332</v>
      </c>
      <c r="G249" s="55"/>
      <c r="H249" s="22" t="s">
        <v>89</v>
      </c>
      <c r="I249" s="22" t="s">
        <v>472</v>
      </c>
      <c r="J249" s="22">
        <v>400</v>
      </c>
      <c r="K249" s="22">
        <v>36.375</v>
      </c>
      <c r="L249" s="22">
        <v>37.6</v>
      </c>
      <c r="M249" s="22">
        <f t="shared" si="172"/>
        <v>1.2250000000000014</v>
      </c>
      <c r="N249" s="45"/>
      <c r="O249" s="9"/>
      <c r="P249" s="9"/>
      <c r="R249" s="21">
        <v>37.064999999999998</v>
      </c>
      <c r="S249" s="21">
        <f t="shared" si="175"/>
        <v>0.53500000000000369</v>
      </c>
      <c r="T249" s="21">
        <f t="shared" si="176"/>
        <v>0.68999999999999773</v>
      </c>
      <c r="U249" s="21">
        <f t="shared" ref="U249:U250" si="177">(T249/$M249)*100</f>
        <v>56.326530612244653</v>
      </c>
      <c r="V249" s="21">
        <f t="shared" ref="V249:V250" si="178">((L249-R249)/$M249)*100</f>
        <v>43.673469387755354</v>
      </c>
      <c r="W249" s="21">
        <f>AVERAGEA(U249:U250)</f>
        <v>54.545571783215678</v>
      </c>
      <c r="X249" s="21">
        <f t="shared" ref="X249" si="179">AVERAGEA(V249:V250)</f>
        <v>45.454428216784329</v>
      </c>
      <c r="Y249" s="9">
        <f>STDEVA(U249:U251)</f>
        <v>2.5186561300408883</v>
      </c>
      <c r="Z249" s="9">
        <f>STDEVA(V249:V251)</f>
        <v>2.518656130040883</v>
      </c>
    </row>
    <row r="250" spans="1:26" ht="15.5" customHeight="1">
      <c r="B250" s="12"/>
      <c r="C250" s="54">
        <v>1.47</v>
      </c>
      <c r="D250" s="54">
        <v>2.21</v>
      </c>
      <c r="E250" s="54">
        <v>1.58</v>
      </c>
      <c r="F250" s="62">
        <f t="shared" si="171"/>
        <v>1.7533333333333332</v>
      </c>
      <c r="G250" s="55"/>
      <c r="H250" s="22" t="s">
        <v>91</v>
      </c>
      <c r="I250" s="22" t="s">
        <v>473</v>
      </c>
      <c r="J250" s="22">
        <v>400</v>
      </c>
      <c r="K250" s="22">
        <v>37.405999999999999</v>
      </c>
      <c r="L250" s="22">
        <v>38.039000000000001</v>
      </c>
      <c r="M250" s="22">
        <f t="shared" si="172"/>
        <v>0.63300000000000267</v>
      </c>
      <c r="N250" s="21">
        <f t="shared" ref="N250" si="180">M250/0.4</f>
        <v>1.5825000000000067</v>
      </c>
      <c r="O250" s="9"/>
      <c r="P250" s="9"/>
      <c r="R250" s="21">
        <v>37.74</v>
      </c>
      <c r="S250" s="21">
        <f t="shared" si="175"/>
        <v>0.29899999999999949</v>
      </c>
      <c r="T250" s="21">
        <f t="shared" si="176"/>
        <v>0.33400000000000318</v>
      </c>
      <c r="U250" s="21">
        <f t="shared" si="177"/>
        <v>52.764612954186696</v>
      </c>
      <c r="V250" s="21">
        <f t="shared" si="178"/>
        <v>47.235387045813304</v>
      </c>
      <c r="W250" s="21"/>
      <c r="X250" s="21"/>
      <c r="Y250" s="9"/>
      <c r="Z250" s="9"/>
    </row>
    <row r="251" spans="1:26" ht="15.5" customHeight="1">
      <c r="B251" s="69"/>
      <c r="C251" s="54">
        <v>1.47</v>
      </c>
      <c r="D251" s="54">
        <v>2.21</v>
      </c>
      <c r="E251" s="54">
        <v>1.58</v>
      </c>
      <c r="F251" s="62">
        <f t="shared" si="171"/>
        <v>1.7533333333333332</v>
      </c>
      <c r="G251" s="55"/>
      <c r="H251" s="2" t="s">
        <v>2</v>
      </c>
      <c r="I251" s="2" t="s">
        <v>142</v>
      </c>
      <c r="J251" s="2">
        <v>400</v>
      </c>
      <c r="K251" s="9">
        <v>37.317</v>
      </c>
      <c r="L251" s="9">
        <v>37.905000000000001</v>
      </c>
      <c r="M251" s="9">
        <f t="shared" si="172"/>
        <v>0.58800000000000097</v>
      </c>
      <c r="N251" s="9">
        <f>M251/0.4</f>
        <v>1.4700000000000024</v>
      </c>
      <c r="O251" s="9"/>
      <c r="P251" s="48"/>
      <c r="R251" s="43"/>
      <c r="S251" s="48"/>
      <c r="T251" s="48"/>
      <c r="U251" s="43"/>
      <c r="V251" s="48"/>
      <c r="W251" s="9"/>
      <c r="X251" s="9"/>
      <c r="Y251" s="9"/>
      <c r="Z251" s="9"/>
    </row>
    <row r="252" spans="1:26" ht="15.5" customHeight="1">
      <c r="B252" s="69"/>
      <c r="C252" s="54">
        <v>1.47</v>
      </c>
      <c r="D252" s="54">
        <v>2.21</v>
      </c>
      <c r="E252" s="54">
        <v>1.58</v>
      </c>
      <c r="F252" s="62">
        <f t="shared" si="171"/>
        <v>1.7533333333333332</v>
      </c>
      <c r="G252" s="55"/>
      <c r="H252" s="2" t="s">
        <v>130</v>
      </c>
      <c r="I252" s="2" t="s">
        <v>143</v>
      </c>
      <c r="J252" s="2">
        <v>400</v>
      </c>
      <c r="K252" s="9">
        <v>36.892000000000003</v>
      </c>
      <c r="L252" s="9">
        <v>37.533000000000001</v>
      </c>
      <c r="M252" s="9">
        <f t="shared" si="172"/>
        <v>0.64099999999999824</v>
      </c>
      <c r="N252" s="9">
        <f t="shared" ref="N252:N253" si="181">M252/0.4</f>
        <v>1.6024999999999956</v>
      </c>
      <c r="O252" s="9"/>
      <c r="P252" s="48"/>
      <c r="R252" s="43"/>
      <c r="S252" s="48"/>
      <c r="T252" s="48"/>
      <c r="U252" s="43"/>
      <c r="V252" s="48"/>
      <c r="W252" s="9"/>
      <c r="X252" s="9"/>
      <c r="Y252" s="9"/>
      <c r="Z252" s="9"/>
    </row>
    <row r="253" spans="1:26" ht="15.5" customHeight="1" thickBot="1">
      <c r="A253" s="116"/>
      <c r="B253" s="73"/>
      <c r="C253" s="57">
        <v>1.47</v>
      </c>
      <c r="D253" s="57">
        <v>2.21</v>
      </c>
      <c r="E253" s="57">
        <v>1.58</v>
      </c>
      <c r="F253" s="81">
        <f t="shared" si="171"/>
        <v>1.7533333333333332</v>
      </c>
      <c r="G253" s="58"/>
      <c r="H253" s="3" t="s">
        <v>144</v>
      </c>
      <c r="I253" s="3" t="s">
        <v>145</v>
      </c>
      <c r="J253" s="3">
        <v>400</v>
      </c>
      <c r="K253" s="10">
        <v>36.677999999999997</v>
      </c>
      <c r="L253" s="10">
        <v>37.302999999999997</v>
      </c>
      <c r="M253" s="10">
        <f t="shared" si="172"/>
        <v>0.625</v>
      </c>
      <c r="N253" s="10">
        <f t="shared" si="181"/>
        <v>1.5625</v>
      </c>
      <c r="O253" s="10"/>
      <c r="P253" s="49"/>
      <c r="Q253" s="6"/>
      <c r="R253" s="44"/>
      <c r="S253" s="49"/>
      <c r="T253" s="49"/>
      <c r="U253" s="44"/>
      <c r="V253" s="49"/>
      <c r="W253" s="10"/>
      <c r="X253" s="10"/>
      <c r="Y253" s="10"/>
      <c r="Z253" s="10"/>
    </row>
    <row r="254" spans="1:26" ht="15.5" customHeight="1">
      <c r="A254" s="112" t="s">
        <v>239</v>
      </c>
      <c r="B254" s="12" t="s">
        <v>146</v>
      </c>
      <c r="C254" s="2">
        <v>1.22</v>
      </c>
      <c r="D254" s="2">
        <v>1.05</v>
      </c>
      <c r="E254" s="2">
        <v>1.08</v>
      </c>
      <c r="F254" s="9">
        <f>AVERAGEA(C254:E254)</f>
        <v>1.1166666666666667</v>
      </c>
      <c r="G254" s="30">
        <f>STDEVA(C254:E254)</f>
        <v>9.0737717258774622E-2</v>
      </c>
      <c r="H254" s="22" t="s">
        <v>188</v>
      </c>
      <c r="I254" s="22" t="s">
        <v>190</v>
      </c>
      <c r="J254" s="22">
        <v>635</v>
      </c>
      <c r="K254" s="21">
        <v>36.348999999999997</v>
      </c>
      <c r="L254" s="21">
        <v>37.116999999999997</v>
      </c>
      <c r="M254" s="21">
        <f t="shared" si="172"/>
        <v>0.76800000000000068</v>
      </c>
      <c r="N254" s="21">
        <f>M254/0.635</f>
        <v>1.2094488188976389</v>
      </c>
      <c r="O254" s="92">
        <f>AVERAGEA(N254:N256,N257:N259)</f>
        <v>1.2364829396325436</v>
      </c>
      <c r="P254" s="92">
        <f>STDEVA(N254:N256,N257:N259)</f>
        <v>0.18462554944134787</v>
      </c>
      <c r="Q254" s="26"/>
      <c r="R254" s="21">
        <v>36.828000000000003</v>
      </c>
      <c r="S254" s="21">
        <f>L254-R254</f>
        <v>0.28899999999999437</v>
      </c>
      <c r="T254" s="9">
        <f>R254-K254</f>
        <v>0.47900000000000631</v>
      </c>
      <c r="U254" s="21">
        <f>(T254/$M254)*100</f>
        <v>62.369791666667432</v>
      </c>
      <c r="V254" s="21">
        <f>((L254-R254)/M254)*100</f>
        <v>37.630208333332568</v>
      </c>
      <c r="W254" s="21">
        <f>AVERAGEA(U254:U255)</f>
        <v>63.285487549309991</v>
      </c>
      <c r="X254" s="21">
        <f>AVERAGEA(V254:V255)</f>
        <v>36.714512450690009</v>
      </c>
      <c r="Y254" s="9">
        <f>STDEVA(U254:U256)</f>
        <v>1.2949895362423145</v>
      </c>
      <c r="Z254" s="9">
        <f>STDEVA(V254:V256)</f>
        <v>1.2949895362423145</v>
      </c>
    </row>
    <row r="255" spans="1:26" ht="15.5" customHeight="1">
      <c r="A255" s="112" t="s">
        <v>274</v>
      </c>
      <c r="B255" s="12"/>
      <c r="C255" s="54">
        <v>1.22</v>
      </c>
      <c r="D255" s="54">
        <v>1.05</v>
      </c>
      <c r="E255" s="54">
        <v>1.08</v>
      </c>
      <c r="F255" s="62">
        <f t="shared" ref="F255:F259" si="182">AVERAGEA(C255:E255)</f>
        <v>1.1166666666666667</v>
      </c>
      <c r="G255" s="55"/>
      <c r="H255" s="22" t="s">
        <v>191</v>
      </c>
      <c r="I255" s="22" t="s">
        <v>190</v>
      </c>
      <c r="J255" s="22">
        <v>635</v>
      </c>
      <c r="K255" s="21">
        <v>36.841000000000001</v>
      </c>
      <c r="L255" s="21">
        <v>37.854999999999997</v>
      </c>
      <c r="M255" s="21">
        <f>L255-K255</f>
        <v>1.0139999999999958</v>
      </c>
      <c r="N255" s="21">
        <f t="shared" ref="N255:N256" si="183">M255/0.635</f>
        <v>1.5968503937007807</v>
      </c>
      <c r="O255" s="9"/>
      <c r="P255" s="2"/>
      <c r="Q255" s="26"/>
      <c r="R255" s="21">
        <v>37.491999999999997</v>
      </c>
      <c r="S255" s="21">
        <f>L255-R255</f>
        <v>0.36299999999999955</v>
      </c>
      <c r="T255" s="9">
        <f>R255-K255</f>
        <v>0.65099999999999625</v>
      </c>
      <c r="U255" s="21">
        <f>(T255/$M255)*100</f>
        <v>64.201183431952558</v>
      </c>
      <c r="V255" s="21">
        <f>((L255-R255)/M255)*100</f>
        <v>35.798816568047442</v>
      </c>
      <c r="W255" s="21"/>
      <c r="X255" s="21"/>
      <c r="Y255" s="9"/>
      <c r="Z255" s="9"/>
    </row>
    <row r="256" spans="1:26" ht="15.5" customHeight="1">
      <c r="B256" s="12"/>
      <c r="C256" s="54">
        <v>1.22</v>
      </c>
      <c r="D256" s="54">
        <v>1.05</v>
      </c>
      <c r="E256" s="54">
        <v>1.08</v>
      </c>
      <c r="F256" s="62">
        <f t="shared" si="182"/>
        <v>1.1166666666666667</v>
      </c>
      <c r="G256" s="55"/>
      <c r="H256" s="22" t="s">
        <v>192</v>
      </c>
      <c r="I256" s="22" t="s">
        <v>193</v>
      </c>
      <c r="J256" s="22">
        <v>635</v>
      </c>
      <c r="K256" s="21">
        <v>37.164000000000001</v>
      </c>
      <c r="L256" s="21">
        <v>37.854999999999997</v>
      </c>
      <c r="M256" s="21">
        <f t="shared" ref="M256" si="184">L256-K256</f>
        <v>0.6909999999999954</v>
      </c>
      <c r="N256" s="21">
        <f t="shared" si="183"/>
        <v>1.0881889763779455</v>
      </c>
      <c r="O256" s="9"/>
      <c r="P256" s="9"/>
      <c r="Q256" s="26"/>
      <c r="R256" s="21">
        <v>37.048000000000002</v>
      </c>
      <c r="S256" s="21">
        <f>L256-R256</f>
        <v>0.80699999999999505</v>
      </c>
      <c r="T256" s="25">
        <f>R256-K256</f>
        <v>-0.11599999999999966</v>
      </c>
      <c r="U256" s="21"/>
      <c r="V256" s="25"/>
      <c r="W256" s="21"/>
      <c r="X256" s="21"/>
      <c r="Y256" s="9"/>
      <c r="Z256" s="9"/>
    </row>
    <row r="257" spans="1:26" ht="15.5" customHeight="1">
      <c r="B257" s="69"/>
      <c r="C257" s="54">
        <v>1.22</v>
      </c>
      <c r="D257" s="54">
        <v>1.05</v>
      </c>
      <c r="E257" s="54">
        <v>1.08</v>
      </c>
      <c r="F257" s="62">
        <f t="shared" si="182"/>
        <v>1.1166666666666667</v>
      </c>
      <c r="G257" s="55"/>
      <c r="H257" s="2" t="s">
        <v>2</v>
      </c>
      <c r="I257" s="2" t="s">
        <v>147</v>
      </c>
      <c r="J257" s="2">
        <v>635</v>
      </c>
      <c r="K257" s="9">
        <v>37.981999999999999</v>
      </c>
      <c r="L257" s="9">
        <v>38.689</v>
      </c>
      <c r="M257" s="9">
        <f t="shared" si="172"/>
        <v>0.70700000000000074</v>
      </c>
      <c r="N257" s="9">
        <f>M257/0.635</f>
        <v>1.1133858267716548</v>
      </c>
      <c r="O257" s="9"/>
      <c r="P257" s="9"/>
      <c r="R257" s="48"/>
      <c r="S257" s="48"/>
      <c r="T257" s="48"/>
      <c r="U257" s="43"/>
      <c r="V257" s="48"/>
      <c r="W257" s="21"/>
      <c r="X257" s="21"/>
      <c r="Y257" s="9"/>
      <c r="Z257" s="9"/>
    </row>
    <row r="258" spans="1:26" ht="15.5" customHeight="1">
      <c r="B258" s="69"/>
      <c r="C258" s="54"/>
      <c r="D258" s="54"/>
      <c r="E258" s="54"/>
      <c r="F258" s="62"/>
      <c r="G258" s="55"/>
      <c r="H258" s="2" t="s">
        <v>130</v>
      </c>
      <c r="I258" s="2" t="s">
        <v>491</v>
      </c>
      <c r="J258" s="2">
        <v>635</v>
      </c>
      <c r="K258" s="9">
        <v>36.725999999999999</v>
      </c>
      <c r="L258" s="9">
        <v>37.503999999999998</v>
      </c>
      <c r="M258" s="9">
        <f t="shared" si="172"/>
        <v>0.77799999999999869</v>
      </c>
      <c r="N258" s="9">
        <f>M258/0.635</f>
        <v>1.2251968503936987</v>
      </c>
      <c r="O258" s="9"/>
      <c r="P258" s="9"/>
      <c r="R258" s="48"/>
      <c r="S258" s="48"/>
      <c r="T258" s="48"/>
      <c r="U258" s="43"/>
      <c r="V258" s="48"/>
      <c r="W258" s="21"/>
      <c r="X258" s="21"/>
      <c r="Y258" s="9"/>
      <c r="Z258" s="9"/>
    </row>
    <row r="259" spans="1:26" ht="15.5" customHeight="1" thickBot="1">
      <c r="A259" s="116"/>
      <c r="B259" s="73"/>
      <c r="C259" s="54">
        <v>1.22</v>
      </c>
      <c r="D259" s="54">
        <v>1.05</v>
      </c>
      <c r="E259" s="54">
        <v>1.08</v>
      </c>
      <c r="F259" s="81">
        <f t="shared" si="182"/>
        <v>1.1166666666666667</v>
      </c>
      <c r="G259" s="58"/>
      <c r="H259" s="3" t="s">
        <v>144</v>
      </c>
      <c r="I259" s="3" t="s">
        <v>148</v>
      </c>
      <c r="J259" s="3">
        <v>635</v>
      </c>
      <c r="K259" s="10">
        <v>36.795000000000002</v>
      </c>
      <c r="L259" s="10">
        <v>37.548000000000002</v>
      </c>
      <c r="M259" s="10">
        <f t="shared" si="172"/>
        <v>0.75300000000000011</v>
      </c>
      <c r="N259" s="10">
        <f t="shared" ref="N259" si="185">M259/0.635</f>
        <v>1.1858267716535436</v>
      </c>
      <c r="O259" s="10"/>
      <c r="P259" s="10"/>
      <c r="Q259" s="6"/>
      <c r="R259" s="49"/>
      <c r="S259" s="49"/>
      <c r="T259" s="49"/>
      <c r="U259" s="44"/>
      <c r="V259" s="49"/>
      <c r="W259" s="42"/>
      <c r="X259" s="42"/>
      <c r="Y259" s="10"/>
      <c r="Z259" s="10"/>
    </row>
    <row r="260" spans="1:26" ht="15.5" customHeight="1">
      <c r="A260" s="117" t="s">
        <v>243</v>
      </c>
      <c r="B260" s="20" t="s">
        <v>149</v>
      </c>
      <c r="C260" s="8">
        <v>1.27</v>
      </c>
      <c r="D260" s="8">
        <v>1.48</v>
      </c>
      <c r="E260" s="8">
        <v>1.51</v>
      </c>
      <c r="F260" s="9">
        <f>AVERAGEA(C260:E260)</f>
        <v>1.42</v>
      </c>
      <c r="G260" s="30">
        <f>STDEVA(C260:E260)</f>
        <v>0.1307669683062202</v>
      </c>
      <c r="H260" s="23" t="s">
        <v>188</v>
      </c>
      <c r="I260" s="23" t="s">
        <v>194</v>
      </c>
      <c r="J260" s="23">
        <v>500</v>
      </c>
      <c r="K260" s="24">
        <v>36.857999999999997</v>
      </c>
      <c r="L260" s="24">
        <v>37.585000000000001</v>
      </c>
      <c r="M260" s="24">
        <f t="shared" si="172"/>
        <v>0.72700000000000387</v>
      </c>
      <c r="N260" s="24">
        <f>M260/0.5</f>
        <v>1.4540000000000077</v>
      </c>
      <c r="O260" s="92">
        <f>AVERAGEA(N260:N263)</f>
        <v>1.6440000000000055</v>
      </c>
      <c r="P260" s="92">
        <f>STDEVA(N260:N263)</f>
        <v>0.64207372370053051</v>
      </c>
      <c r="Q260" s="27"/>
      <c r="R260" s="24">
        <v>37.103999999999999</v>
      </c>
      <c r="S260" s="24">
        <v>0.48100000000000165</v>
      </c>
      <c r="T260" s="24">
        <v>0.24600000000000222</v>
      </c>
      <c r="U260" s="24">
        <v>33.837689133425158</v>
      </c>
      <c r="V260" s="24">
        <v>66.162310866574842</v>
      </c>
      <c r="W260" s="21">
        <v>31.861373302344898</v>
      </c>
      <c r="X260" s="21">
        <v>68.138626697655098</v>
      </c>
      <c r="Y260" s="9">
        <v>2.7949326518463589</v>
      </c>
      <c r="Z260" s="9">
        <v>2.7949326518463637</v>
      </c>
    </row>
    <row r="261" spans="1:26" ht="15.5" customHeight="1">
      <c r="A261" s="112" t="s">
        <v>275</v>
      </c>
      <c r="B261" s="12"/>
      <c r="C261" s="54">
        <v>1.27</v>
      </c>
      <c r="D261" s="54">
        <v>1.48</v>
      </c>
      <c r="E261" s="54">
        <v>1.51</v>
      </c>
      <c r="F261" s="54">
        <v>1.42</v>
      </c>
      <c r="G261" s="59"/>
      <c r="H261" s="22" t="s">
        <v>191</v>
      </c>
      <c r="I261" s="22" t="s">
        <v>195</v>
      </c>
      <c r="J261" s="22">
        <v>500</v>
      </c>
      <c r="K261" s="21">
        <v>36.427</v>
      </c>
      <c r="L261" s="21">
        <v>37.081000000000003</v>
      </c>
      <c r="M261" s="21">
        <f t="shared" si="172"/>
        <v>0.65400000000000347</v>
      </c>
      <c r="N261" s="21">
        <f t="shared" ref="N261" si="186">M261/0.5</f>
        <v>1.3080000000000069</v>
      </c>
      <c r="O261" s="9"/>
      <c r="P261" s="9"/>
      <c r="Q261" s="26"/>
      <c r="R261" s="21">
        <v>36.424999999999997</v>
      </c>
      <c r="S261" s="21">
        <v>0.65600000000000591</v>
      </c>
      <c r="T261" s="25"/>
      <c r="U261" s="21"/>
      <c r="V261" s="25"/>
      <c r="W261" s="21"/>
      <c r="X261" s="21"/>
      <c r="Y261" s="9"/>
      <c r="Z261" s="9"/>
    </row>
    <row r="262" spans="1:26" ht="15.5" customHeight="1">
      <c r="B262" s="12"/>
      <c r="C262" s="54">
        <v>1.27</v>
      </c>
      <c r="D262" s="54">
        <v>1.48</v>
      </c>
      <c r="E262" s="54">
        <v>1.51</v>
      </c>
      <c r="F262" s="54">
        <v>1.42</v>
      </c>
      <c r="G262" s="59"/>
      <c r="H262" s="22" t="s">
        <v>192</v>
      </c>
      <c r="I262" s="22" t="s">
        <v>196</v>
      </c>
      <c r="J262" s="22">
        <v>500</v>
      </c>
      <c r="K262" s="21">
        <v>36.671999999999997</v>
      </c>
      <c r="L262" s="21">
        <v>37.280999999999999</v>
      </c>
      <c r="M262" s="21">
        <f t="shared" si="172"/>
        <v>0.60900000000000176</v>
      </c>
      <c r="N262" s="21">
        <f>M262/0.5</f>
        <v>1.2180000000000035</v>
      </c>
      <c r="O262" s="9"/>
      <c r="P262" s="9"/>
      <c r="Q262" s="26"/>
      <c r="R262" s="21">
        <v>36.853999999999999</v>
      </c>
      <c r="S262" s="21">
        <v>0.4269999999999996</v>
      </c>
      <c r="T262" s="21">
        <v>0.18200000000000216</v>
      </c>
      <c r="U262" s="21">
        <v>29.885057471264638</v>
      </c>
      <c r="V262" s="21">
        <v>70.114942528735369</v>
      </c>
      <c r="W262" s="21"/>
      <c r="X262" s="21"/>
      <c r="Y262" s="9"/>
      <c r="Z262" s="9"/>
    </row>
    <row r="263" spans="1:26" ht="15.5" customHeight="1">
      <c r="B263" s="12"/>
      <c r="C263" s="54"/>
      <c r="D263" s="54"/>
      <c r="E263" s="54"/>
      <c r="F263" s="54"/>
      <c r="G263" s="59"/>
      <c r="H263" s="2" t="s">
        <v>2</v>
      </c>
      <c r="I263" s="2" t="s">
        <v>131</v>
      </c>
      <c r="J263" s="2">
        <v>500</v>
      </c>
      <c r="K263" s="9">
        <v>37.201999999999998</v>
      </c>
      <c r="L263" s="9">
        <v>38.5</v>
      </c>
      <c r="M263" s="9">
        <f>L263-K263</f>
        <v>1.2980000000000018</v>
      </c>
      <c r="N263" s="9">
        <f>M263/0.5</f>
        <v>2.5960000000000036</v>
      </c>
      <c r="O263" s="9"/>
      <c r="P263" s="9"/>
      <c r="Q263" s="26"/>
      <c r="R263" s="21"/>
      <c r="S263" s="21"/>
      <c r="T263" s="21"/>
      <c r="U263" s="21"/>
      <c r="V263" s="21"/>
      <c r="W263" s="21"/>
      <c r="X263" s="21"/>
      <c r="Y263" s="9"/>
      <c r="Z263" s="9"/>
    </row>
    <row r="264" spans="1:26" ht="15.5" customHeight="1">
      <c r="B264" s="12"/>
      <c r="C264" s="54"/>
      <c r="D264" s="54"/>
      <c r="E264" s="54"/>
      <c r="F264" s="54"/>
      <c r="G264" s="59"/>
      <c r="H264" s="2" t="s">
        <v>130</v>
      </c>
      <c r="I264" s="2" t="s">
        <v>493</v>
      </c>
      <c r="J264" s="2">
        <v>500</v>
      </c>
      <c r="K264" s="9">
        <v>37.774999999999999</v>
      </c>
      <c r="L264" s="9">
        <v>38.351999999999997</v>
      </c>
      <c r="M264" s="9">
        <f>L264-K264</f>
        <v>0.57699999999999818</v>
      </c>
      <c r="N264" s="9">
        <f>M264/0.5</f>
        <v>1.1539999999999964</v>
      </c>
      <c r="O264" s="9"/>
      <c r="P264" s="9"/>
      <c r="Q264" s="26"/>
      <c r="R264" s="21"/>
      <c r="S264" s="21"/>
      <c r="T264" s="21"/>
      <c r="U264" s="21"/>
      <c r="V264" s="21"/>
      <c r="W264" s="21"/>
      <c r="X264" s="21"/>
      <c r="Y264" s="9"/>
      <c r="Z264" s="9"/>
    </row>
    <row r="265" spans="1:26" ht="15.5" customHeight="1" thickBot="1">
      <c r="A265" s="116"/>
      <c r="B265" s="6"/>
      <c r="C265" s="56">
        <v>1.27</v>
      </c>
      <c r="D265" s="57">
        <v>1.48</v>
      </c>
      <c r="E265" s="57">
        <v>1.51</v>
      </c>
      <c r="F265" s="57">
        <v>1.42</v>
      </c>
      <c r="G265" s="60"/>
      <c r="H265" s="2" t="s">
        <v>144</v>
      </c>
      <c r="I265" s="2" t="s">
        <v>494</v>
      </c>
      <c r="J265" s="2">
        <v>500</v>
      </c>
      <c r="K265" s="9">
        <v>37.768000000000001</v>
      </c>
      <c r="L265" s="9">
        <v>38.454000000000001</v>
      </c>
      <c r="M265" s="9">
        <f>L265-K265</f>
        <v>0.68599999999999994</v>
      </c>
      <c r="N265" s="9">
        <f>M265/0.5</f>
        <v>1.3719999999999999</v>
      </c>
      <c r="O265" s="10"/>
      <c r="P265" s="10"/>
      <c r="Q265" s="6"/>
      <c r="R265" s="49"/>
      <c r="S265" s="49"/>
      <c r="T265" s="49"/>
      <c r="U265" s="44"/>
      <c r="V265" s="49"/>
      <c r="W265" s="42"/>
      <c r="X265" s="42"/>
      <c r="Y265" s="10"/>
      <c r="Z265" s="10"/>
    </row>
    <row r="266" spans="1:26" ht="15.5" customHeight="1">
      <c r="A266" s="117" t="s">
        <v>243</v>
      </c>
      <c r="B266" s="8" t="s">
        <v>150</v>
      </c>
      <c r="C266" s="19">
        <v>3.16</v>
      </c>
      <c r="D266" s="8">
        <v>2.79</v>
      </c>
      <c r="E266" s="8">
        <v>4.7</v>
      </c>
      <c r="F266" s="9">
        <f>AVERAGEA(C266:E266)</f>
        <v>3.5500000000000003</v>
      </c>
      <c r="G266" s="30">
        <f>STDEVA(C266:E266)</f>
        <v>1.0129659421717985</v>
      </c>
      <c r="H266" s="23" t="s">
        <v>188</v>
      </c>
      <c r="I266" s="23" t="s">
        <v>197</v>
      </c>
      <c r="J266" s="23">
        <v>300</v>
      </c>
      <c r="K266" s="24">
        <v>36.978999999999999</v>
      </c>
      <c r="L266" s="24">
        <v>37.435000000000002</v>
      </c>
      <c r="M266" s="24">
        <f t="shared" si="172"/>
        <v>0.45600000000000307</v>
      </c>
      <c r="N266" s="24">
        <f>M266/0.3</f>
        <v>1.5200000000000102</v>
      </c>
      <c r="O266" s="92">
        <f>AVERAGEA(N266:N268,N269:N271)</f>
        <v>1.7750000000000004</v>
      </c>
      <c r="P266" s="92">
        <f>STDEVA(N266:N268,N269:N271)</f>
        <v>0.20841998198082703</v>
      </c>
      <c r="Q266" s="27"/>
      <c r="R266" s="24">
        <v>36.99</v>
      </c>
      <c r="S266" s="24">
        <f>L266-R266</f>
        <v>0.44500000000000028</v>
      </c>
      <c r="T266" s="24">
        <f>R266-K266</f>
        <v>1.1000000000002785E-2</v>
      </c>
      <c r="U266" s="24">
        <f>(T266/$M266)*100</f>
        <v>2.4122807017549803</v>
      </c>
      <c r="V266" s="24">
        <f>((L266-R266)/M266)*100</f>
        <v>97.58771929824502</v>
      </c>
      <c r="W266" s="21">
        <f>AVERAGEA(U266:U267)</f>
        <v>1.8852574985850949</v>
      </c>
      <c r="X266" s="21">
        <f>AVERAGEA(V266:V267)</f>
        <v>98.114742501414909</v>
      </c>
      <c r="Y266" s="9">
        <f>STDEVA(U266:U268)</f>
        <v>0.74532336160816259</v>
      </c>
      <c r="Z266" s="9">
        <f>STDEVA(V266:V268)</f>
        <v>0.74532336160816903</v>
      </c>
    </row>
    <row r="267" spans="1:26" ht="15.5" customHeight="1">
      <c r="A267" s="112" t="s">
        <v>276</v>
      </c>
      <c r="C267" s="53">
        <v>3.16</v>
      </c>
      <c r="D267" s="54">
        <v>2.79</v>
      </c>
      <c r="E267" s="54">
        <v>4.7</v>
      </c>
      <c r="F267" s="54">
        <v>3.5500000000000003</v>
      </c>
      <c r="G267" s="59"/>
      <c r="H267" s="22" t="s">
        <v>191</v>
      </c>
      <c r="I267" s="22" t="s">
        <v>497</v>
      </c>
      <c r="J267" s="22">
        <v>300</v>
      </c>
      <c r="K267" s="21">
        <v>37.402000000000001</v>
      </c>
      <c r="L267" s="21">
        <v>37.991</v>
      </c>
      <c r="M267" s="21">
        <f t="shared" si="172"/>
        <v>0.58899999999999864</v>
      </c>
      <c r="N267" s="21">
        <f>M267/0.3</f>
        <v>1.9633333333333289</v>
      </c>
      <c r="O267" s="9"/>
      <c r="P267" s="9"/>
      <c r="Q267" s="26"/>
      <c r="R267" s="21">
        <v>37.409999999999997</v>
      </c>
      <c r="S267" s="21">
        <f>L267-R267</f>
        <v>0.58100000000000307</v>
      </c>
      <c r="T267" s="21">
        <f>R267-K267</f>
        <v>7.9999999999955662E-3</v>
      </c>
      <c r="U267" s="21">
        <f>(T267/$M267)*100</f>
        <v>1.3582342954152096</v>
      </c>
      <c r="V267" s="21">
        <f>((L267-R267)/M267)*100</f>
        <v>98.641765704584799</v>
      </c>
      <c r="W267" s="9"/>
      <c r="X267" s="9"/>
      <c r="Y267" s="9"/>
      <c r="Z267" s="9"/>
    </row>
    <row r="268" spans="1:26" ht="15.5" customHeight="1">
      <c r="C268" s="53"/>
      <c r="D268" s="54"/>
      <c r="E268" s="54"/>
      <c r="F268" s="54"/>
      <c r="G268" s="59"/>
      <c r="H268" s="22" t="s">
        <v>191</v>
      </c>
      <c r="I268" s="22" t="s">
        <v>496</v>
      </c>
      <c r="J268" s="22">
        <v>300</v>
      </c>
      <c r="K268" s="21">
        <v>37.204999999999998</v>
      </c>
      <c r="L268" s="21">
        <v>37.677999999999997</v>
      </c>
      <c r="M268" s="21">
        <f t="shared" si="172"/>
        <v>0.47299999999999898</v>
      </c>
      <c r="N268" s="21">
        <f>M268/0.3</f>
        <v>1.5766666666666633</v>
      </c>
      <c r="O268" s="9"/>
      <c r="P268" s="9"/>
      <c r="Q268" s="26"/>
      <c r="R268" s="21"/>
      <c r="S268" s="21"/>
      <c r="T268" s="25"/>
      <c r="U268" s="21"/>
      <c r="V268" s="21"/>
      <c r="W268" s="9"/>
      <c r="X268" s="9"/>
      <c r="Y268" s="9"/>
      <c r="Z268" s="9"/>
    </row>
    <row r="269" spans="1:26" ht="15.5" customHeight="1">
      <c r="C269" s="53">
        <v>3.16</v>
      </c>
      <c r="D269" s="54">
        <v>2.79</v>
      </c>
      <c r="E269" s="54">
        <v>4.7</v>
      </c>
      <c r="F269" s="54">
        <v>3.5500000000000003</v>
      </c>
      <c r="G269" s="59"/>
      <c r="H269" s="2" t="s">
        <v>2</v>
      </c>
      <c r="I269" s="2" t="s">
        <v>151</v>
      </c>
      <c r="J269" s="2">
        <v>300</v>
      </c>
      <c r="K269" s="9">
        <v>37.923999999999999</v>
      </c>
      <c r="L269" s="9">
        <v>38.436999999999998</v>
      </c>
      <c r="M269" s="9">
        <f t="shared" si="172"/>
        <v>0.51299999999999812</v>
      </c>
      <c r="N269" s="9">
        <f>M269/0.3</f>
        <v>1.7099999999999937</v>
      </c>
      <c r="O269" s="9"/>
      <c r="P269" s="9"/>
      <c r="R269" s="48"/>
      <c r="S269" s="48"/>
      <c r="T269" s="48"/>
      <c r="U269" s="43"/>
      <c r="V269" s="48"/>
      <c r="W269" s="9"/>
      <c r="X269" s="9"/>
      <c r="Y269" s="9"/>
      <c r="Z269" s="9"/>
    </row>
    <row r="270" spans="1:26" ht="15.5" customHeight="1">
      <c r="B270" s="2"/>
      <c r="C270" s="53">
        <v>3.16</v>
      </c>
      <c r="D270" s="54">
        <v>2.79</v>
      </c>
      <c r="E270" s="54">
        <v>4.7</v>
      </c>
      <c r="F270" s="62">
        <v>3.5500000000000003</v>
      </c>
      <c r="G270" s="55"/>
      <c r="H270" s="2" t="s">
        <v>130</v>
      </c>
      <c r="I270" s="2" t="s">
        <v>152</v>
      </c>
      <c r="J270" s="2">
        <v>300</v>
      </c>
      <c r="K270" s="9">
        <v>37.084000000000003</v>
      </c>
      <c r="L270" s="9">
        <v>37.637</v>
      </c>
      <c r="M270" s="9">
        <f t="shared" si="172"/>
        <v>0.55299999999999727</v>
      </c>
      <c r="N270" s="9">
        <f t="shared" ref="N270:N271" si="187">M270/0.3</f>
        <v>1.8433333333333244</v>
      </c>
      <c r="O270" s="9"/>
      <c r="P270" s="9"/>
      <c r="R270" s="48"/>
      <c r="S270" s="48"/>
      <c r="T270" s="48"/>
      <c r="U270" s="43"/>
      <c r="V270" s="48"/>
      <c r="W270" s="9"/>
      <c r="X270" s="9"/>
      <c r="Y270" s="9"/>
      <c r="Z270" s="9"/>
    </row>
    <row r="271" spans="1:26" ht="15.5" customHeight="1" thickBot="1">
      <c r="A271" s="116"/>
      <c r="B271" s="3"/>
      <c r="C271" s="56">
        <v>3.16</v>
      </c>
      <c r="D271" s="57">
        <v>2.79</v>
      </c>
      <c r="E271" s="57">
        <v>4.7</v>
      </c>
      <c r="F271" s="57">
        <v>3.5500000000000003</v>
      </c>
      <c r="G271" s="60"/>
      <c r="H271" s="3" t="s">
        <v>144</v>
      </c>
      <c r="I271" s="3" t="s">
        <v>153</v>
      </c>
      <c r="J271" s="3">
        <v>300</v>
      </c>
      <c r="K271" s="10">
        <v>37.991999999999997</v>
      </c>
      <c r="L271" s="10">
        <v>38.603000000000002</v>
      </c>
      <c r="M271" s="10">
        <f t="shared" si="172"/>
        <v>0.61100000000000421</v>
      </c>
      <c r="N271" s="10">
        <f t="shared" si="187"/>
        <v>2.0366666666666808</v>
      </c>
      <c r="O271" s="10"/>
      <c r="P271" s="10"/>
      <c r="Q271" s="6"/>
      <c r="R271" s="49"/>
      <c r="S271" s="49"/>
      <c r="T271" s="49"/>
      <c r="U271" s="44"/>
      <c r="V271" s="49"/>
      <c r="W271" s="10"/>
      <c r="X271" s="10"/>
      <c r="Y271" s="10"/>
      <c r="Z271" s="10"/>
    </row>
    <row r="272" spans="1:26" ht="15.5" customHeight="1">
      <c r="A272" s="112" t="s">
        <v>277</v>
      </c>
      <c r="B272" s="2" t="s">
        <v>154</v>
      </c>
      <c r="C272" s="11">
        <v>0.9</v>
      </c>
      <c r="D272" s="2">
        <v>0.93</v>
      </c>
      <c r="E272" s="2">
        <v>0.95</v>
      </c>
      <c r="F272" s="9">
        <f>AVERAGEA(C272:E272)</f>
        <v>0.92666666666666675</v>
      </c>
      <c r="G272" s="30">
        <f>STDEVA(C272:E272)</f>
        <v>2.5166114784235805E-2</v>
      </c>
      <c r="H272" s="22" t="s">
        <v>188</v>
      </c>
      <c r="I272" s="22" t="s">
        <v>198</v>
      </c>
      <c r="J272" s="22">
        <v>635</v>
      </c>
      <c r="K272" s="21">
        <v>36.279000000000003</v>
      </c>
      <c r="L272" s="21">
        <v>36.85</v>
      </c>
      <c r="M272" s="21">
        <f t="shared" si="172"/>
        <v>0.57099999999999795</v>
      </c>
      <c r="N272" s="21">
        <f>M272/0.635</f>
        <v>0.89921259842519363</v>
      </c>
      <c r="O272" s="9">
        <f>AVERAGEA(N272:N277)</f>
        <v>0.86771653543307015</v>
      </c>
      <c r="P272" s="92">
        <f>STDEVA(N272:N277)</f>
        <v>6.8723514504450092E-2</v>
      </c>
      <c r="Q272" s="26"/>
      <c r="R272" s="50">
        <v>36.396999999999998</v>
      </c>
      <c r="S272" s="21">
        <f>L272-R272</f>
        <v>0.45300000000000296</v>
      </c>
      <c r="T272" s="21">
        <f>R272-K272</f>
        <v>0.117999999999995</v>
      </c>
      <c r="U272" s="21">
        <f t="shared" ref="U272:U273" si="188">(T272/$M272)*100</f>
        <v>20.665499124342457</v>
      </c>
      <c r="V272" s="21">
        <f>((L272-R272)/M272)*100</f>
        <v>79.33450087565754</v>
      </c>
      <c r="W272" s="21">
        <f>AVERAGEA(U272:U274)</f>
        <v>23.549015735923678</v>
      </c>
      <c r="X272" s="21">
        <f>AVERAGEA(V272:V274)</f>
        <v>76.450984264076311</v>
      </c>
      <c r="Y272" s="9">
        <f>STDEVA(U272:U274)</f>
        <v>4.0779082994262659</v>
      </c>
      <c r="Z272" s="9">
        <f>STDEVA(V272:V274)</f>
        <v>4.0779082994262756</v>
      </c>
    </row>
    <row r="273" spans="1:26" ht="15.5" customHeight="1">
      <c r="B273" s="2"/>
      <c r="C273" s="53">
        <v>0.9</v>
      </c>
      <c r="D273" s="54">
        <v>0.93</v>
      </c>
      <c r="E273" s="54">
        <v>0.95</v>
      </c>
      <c r="F273" s="62">
        <f t="shared" ref="F273:F278" si="189">AVERAGEA(C273:E273)</f>
        <v>0.92666666666666675</v>
      </c>
      <c r="G273" s="55"/>
      <c r="H273" s="22" t="s">
        <v>191</v>
      </c>
      <c r="I273" s="22" t="s">
        <v>199</v>
      </c>
      <c r="J273" s="22">
        <v>635</v>
      </c>
      <c r="K273" s="21">
        <v>36.765000000000001</v>
      </c>
      <c r="L273" s="21">
        <v>37.305999999999997</v>
      </c>
      <c r="M273" s="21">
        <f t="shared" si="172"/>
        <v>0.54099999999999682</v>
      </c>
      <c r="N273" s="21">
        <f t="shared" ref="N273:N274" si="190">M273/0.635</f>
        <v>0.85196850393700285</v>
      </c>
      <c r="O273" s="9"/>
      <c r="P273" s="9"/>
      <c r="Q273" s="26"/>
      <c r="R273" s="21">
        <v>36.908000000000001</v>
      </c>
      <c r="S273" s="21">
        <f>L273-R273</f>
        <v>0.39799999999999613</v>
      </c>
      <c r="T273" s="21">
        <f>R273-K273</f>
        <v>0.14300000000000068</v>
      </c>
      <c r="U273" s="21">
        <f t="shared" si="188"/>
        <v>26.4325323475049</v>
      </c>
      <c r="V273" s="21">
        <f>((L273-R273)/M273)*100</f>
        <v>73.567467652495097</v>
      </c>
      <c r="W273" s="21"/>
      <c r="X273" s="21"/>
      <c r="Y273" s="9"/>
      <c r="Z273" s="9"/>
    </row>
    <row r="274" spans="1:26" ht="15.5" customHeight="1">
      <c r="B274" s="2"/>
      <c r="C274" s="53">
        <v>0.9</v>
      </c>
      <c r="D274" s="54">
        <v>0.93</v>
      </c>
      <c r="E274" s="54">
        <v>0.95</v>
      </c>
      <c r="F274" s="62">
        <f t="shared" si="189"/>
        <v>0.92666666666666675</v>
      </c>
      <c r="G274" s="55"/>
      <c r="H274" s="22" t="s">
        <v>192</v>
      </c>
      <c r="I274" s="22" t="s">
        <v>195</v>
      </c>
      <c r="J274" s="22">
        <v>635</v>
      </c>
      <c r="K274" s="21">
        <v>36.225000000000001</v>
      </c>
      <c r="L274" s="21">
        <v>36.72</v>
      </c>
      <c r="M274" s="21">
        <f t="shared" si="172"/>
        <v>0.49499999999999744</v>
      </c>
      <c r="N274" s="21">
        <f t="shared" si="190"/>
        <v>0.77952755905511406</v>
      </c>
      <c r="O274" s="9"/>
      <c r="P274" s="9"/>
      <c r="Q274" s="26"/>
      <c r="R274" s="21">
        <v>36.234999999999999</v>
      </c>
      <c r="S274" s="21">
        <f>L274-R274</f>
        <v>0.48499999999999943</v>
      </c>
      <c r="T274" s="21">
        <f>R274-K274</f>
        <v>9.9999999999980105E-3</v>
      </c>
      <c r="U274" s="76"/>
      <c r="V274" s="78"/>
      <c r="W274" s="21"/>
      <c r="X274" s="21"/>
      <c r="Y274" s="9"/>
      <c r="Z274" s="9"/>
    </row>
    <row r="275" spans="1:26" ht="15.5" customHeight="1">
      <c r="C275" s="53">
        <v>0.9</v>
      </c>
      <c r="D275" s="54">
        <v>0.93</v>
      </c>
      <c r="E275" s="54">
        <v>0.95</v>
      </c>
      <c r="F275" s="62">
        <f t="shared" si="189"/>
        <v>0.92666666666666675</v>
      </c>
      <c r="G275" s="55"/>
      <c r="H275" s="2" t="s">
        <v>2</v>
      </c>
      <c r="I275" s="2" t="s">
        <v>155</v>
      </c>
      <c r="J275" s="2">
        <v>635</v>
      </c>
      <c r="K275" s="9">
        <v>36.69</v>
      </c>
      <c r="L275" s="9">
        <v>37.270000000000003</v>
      </c>
      <c r="M275" s="9">
        <f t="shared" si="172"/>
        <v>0.5800000000000054</v>
      </c>
      <c r="N275" s="9">
        <f>M275/0.635</f>
        <v>0.91338582677166202</v>
      </c>
      <c r="O275" s="9"/>
      <c r="P275" s="9"/>
      <c r="R275" s="48"/>
      <c r="S275" s="48"/>
      <c r="T275" s="48"/>
      <c r="U275" s="43"/>
      <c r="V275" s="48"/>
      <c r="W275" s="21"/>
      <c r="X275" s="21"/>
      <c r="Y275" s="9"/>
      <c r="Z275" s="9"/>
    </row>
    <row r="276" spans="1:26" ht="15.5" customHeight="1">
      <c r="B276" s="2"/>
      <c r="C276" s="53">
        <v>0.9</v>
      </c>
      <c r="D276" s="54">
        <v>0.93</v>
      </c>
      <c r="E276" s="54">
        <v>0.95</v>
      </c>
      <c r="F276" s="62">
        <f t="shared" si="189"/>
        <v>0.92666666666666675</v>
      </c>
      <c r="G276" s="55"/>
      <c r="H276" s="2" t="s">
        <v>130</v>
      </c>
      <c r="I276" s="2" t="s">
        <v>156</v>
      </c>
      <c r="J276" s="2">
        <v>635</v>
      </c>
      <c r="K276" s="9">
        <v>36.847000000000001</v>
      </c>
      <c r="L276" s="9">
        <v>37.456000000000003</v>
      </c>
      <c r="M276" s="9">
        <f t="shared" si="172"/>
        <v>0.60900000000000176</v>
      </c>
      <c r="N276" s="9">
        <f>M276/0.635</f>
        <v>0.95905511811023902</v>
      </c>
      <c r="O276" s="9"/>
      <c r="P276" s="9"/>
      <c r="R276" s="48"/>
      <c r="S276" s="48"/>
      <c r="T276" s="48"/>
      <c r="U276" s="43"/>
      <c r="V276" s="48"/>
      <c r="W276" s="21"/>
      <c r="X276" s="21"/>
      <c r="Y276" s="9"/>
      <c r="Z276" s="9"/>
    </row>
    <row r="277" spans="1:26" ht="15.5" customHeight="1" thickBot="1">
      <c r="A277" s="116"/>
      <c r="B277" s="3"/>
      <c r="C277" s="53">
        <v>0.9</v>
      </c>
      <c r="D277" s="54">
        <v>0.93</v>
      </c>
      <c r="E277" s="54">
        <v>0.95</v>
      </c>
      <c r="F277" s="81">
        <f t="shared" si="189"/>
        <v>0.92666666666666675</v>
      </c>
      <c r="G277" s="58"/>
      <c r="H277" s="3" t="s">
        <v>144</v>
      </c>
      <c r="I277" s="3" t="s">
        <v>157</v>
      </c>
      <c r="J277" s="3">
        <v>635</v>
      </c>
      <c r="K277" s="10">
        <v>37.228999999999999</v>
      </c>
      <c r="L277" s="10">
        <v>37.738999999999997</v>
      </c>
      <c r="M277" s="10">
        <f t="shared" si="172"/>
        <v>0.50999999999999801</v>
      </c>
      <c r="N277" s="10">
        <f t="shared" ref="N277" si="191">M277/0.635</f>
        <v>0.80314960629920951</v>
      </c>
      <c r="O277" s="10"/>
      <c r="P277" s="10"/>
      <c r="Q277" s="6"/>
      <c r="R277" s="49"/>
      <c r="S277" s="49"/>
      <c r="T277" s="49"/>
      <c r="U277" s="44"/>
      <c r="V277" s="49"/>
      <c r="W277" s="42"/>
      <c r="X277" s="42"/>
      <c r="Y277" s="10"/>
      <c r="Z277" s="10"/>
    </row>
    <row r="278" spans="1:26" ht="15.5" customHeight="1">
      <c r="A278" s="117" t="s">
        <v>278</v>
      </c>
      <c r="B278" s="8" t="s">
        <v>158</v>
      </c>
      <c r="C278" s="19">
        <v>2.31</v>
      </c>
      <c r="D278" s="8">
        <v>2.4</v>
      </c>
      <c r="E278" s="8">
        <v>2.2400000000000002</v>
      </c>
      <c r="F278" s="9">
        <f t="shared" si="189"/>
        <v>2.3166666666666669</v>
      </c>
      <c r="G278" s="30">
        <f>STDEVA(C278:E278)</f>
        <v>8.0208062770106281E-2</v>
      </c>
      <c r="H278" s="22" t="s">
        <v>188</v>
      </c>
      <c r="I278" s="22" t="s">
        <v>200</v>
      </c>
      <c r="J278" s="22">
        <v>400</v>
      </c>
      <c r="K278" s="21">
        <v>37.637</v>
      </c>
      <c r="L278" s="21">
        <v>38.386000000000003</v>
      </c>
      <c r="M278" s="21">
        <f t="shared" si="172"/>
        <v>0.74900000000000233</v>
      </c>
      <c r="N278" s="21">
        <f>M278/0.4</f>
        <v>1.8725000000000058</v>
      </c>
      <c r="O278" s="92">
        <f>AVERAGEA(N278:N280,N281:N283)</f>
        <v>2.0875000000000021</v>
      </c>
      <c r="P278" s="92">
        <f>STDEVA(N278:N280,N281:N283)</f>
        <v>0.14771594362153104</v>
      </c>
      <c r="Q278" s="26"/>
      <c r="R278" s="21">
        <v>38.284999999999997</v>
      </c>
      <c r="S278" s="21">
        <f>L278-R278</f>
        <v>0.1010000000000062</v>
      </c>
      <c r="T278" s="21">
        <f>R278-K278</f>
        <v>0.64799999999999613</v>
      </c>
      <c r="U278" s="76"/>
      <c r="V278" s="76"/>
      <c r="W278" s="21">
        <f>AVERAGEA(U278:U280)</f>
        <v>35.102167532173993</v>
      </c>
      <c r="X278" s="21">
        <f>AVERAGEA(V278:V280)</f>
        <v>64.897832467826007</v>
      </c>
      <c r="Y278" s="9">
        <f>STDEVA(U278:U280)</f>
        <v>0.47337358460518913</v>
      </c>
      <c r="Z278" s="9">
        <f>STDEVA(V278:V280)</f>
        <v>0.47337358460520418</v>
      </c>
    </row>
    <row r="279" spans="1:26" ht="15.5" customHeight="1">
      <c r="B279" s="2"/>
      <c r="C279" s="61">
        <v>2.31</v>
      </c>
      <c r="D279" s="62">
        <v>2.4</v>
      </c>
      <c r="E279" s="62">
        <v>2.2400000000000002</v>
      </c>
      <c r="F279" s="62">
        <v>2.3166666666666669</v>
      </c>
      <c r="G279" s="55"/>
      <c r="H279" s="22" t="s">
        <v>191</v>
      </c>
      <c r="I279" s="22" t="s">
        <v>201</v>
      </c>
      <c r="J279" s="22">
        <v>400</v>
      </c>
      <c r="K279" s="21">
        <v>38.457999999999998</v>
      </c>
      <c r="L279" s="21">
        <v>39.317999999999998</v>
      </c>
      <c r="M279" s="21">
        <f t="shared" si="172"/>
        <v>0.85999999999999943</v>
      </c>
      <c r="N279" s="21">
        <f t="shared" ref="N279:N280" si="192">M279/0.4</f>
        <v>2.1499999999999986</v>
      </c>
      <c r="O279" s="9"/>
      <c r="P279" s="9"/>
      <c r="Q279" s="26"/>
      <c r="R279" s="21">
        <v>38.756999999999998</v>
      </c>
      <c r="S279" s="21">
        <f>L279-R279</f>
        <v>0.56099999999999994</v>
      </c>
      <c r="T279" s="21">
        <f>R279-K279</f>
        <v>0.29899999999999949</v>
      </c>
      <c r="U279" s="21">
        <f t="shared" ref="U279:U280" si="193">(T279/$M279)*100</f>
        <v>34.767441860465084</v>
      </c>
      <c r="V279" s="21">
        <f>((L279-R279)/M279)*100</f>
        <v>65.23255813953493</v>
      </c>
      <c r="W279" s="21"/>
      <c r="X279" s="21"/>
      <c r="Y279" s="9"/>
      <c r="Z279" s="9"/>
    </row>
    <row r="280" spans="1:26" ht="15.5" customHeight="1">
      <c r="B280" s="2"/>
      <c r="C280" s="61">
        <v>2.31</v>
      </c>
      <c r="D280" s="62">
        <v>2.4</v>
      </c>
      <c r="E280" s="62">
        <v>2.2400000000000002</v>
      </c>
      <c r="F280" s="62">
        <v>2.3166666666666669</v>
      </c>
      <c r="G280" s="55"/>
      <c r="H280" s="22" t="s">
        <v>192</v>
      </c>
      <c r="I280" s="22" t="s">
        <v>202</v>
      </c>
      <c r="J280" s="22">
        <v>400</v>
      </c>
      <c r="K280" s="21">
        <v>37.993000000000002</v>
      </c>
      <c r="L280" s="21">
        <v>38.817</v>
      </c>
      <c r="M280" s="21">
        <f t="shared" si="172"/>
        <v>0.82399999999999807</v>
      </c>
      <c r="N280" s="21">
        <f t="shared" si="192"/>
        <v>2.0599999999999952</v>
      </c>
      <c r="O280" s="9"/>
      <c r="P280" s="9"/>
      <c r="Q280" s="26"/>
      <c r="R280" s="21">
        <v>38.284999999999997</v>
      </c>
      <c r="S280" s="21">
        <f>L280-R280</f>
        <v>0.53200000000000358</v>
      </c>
      <c r="T280" s="21">
        <f>R280-K280</f>
        <v>0.29199999999999449</v>
      </c>
      <c r="U280" s="21">
        <f t="shared" si="193"/>
        <v>35.43689320388291</v>
      </c>
      <c r="V280" s="21">
        <f>((L280-R280)/M280)*100</f>
        <v>64.563106796117083</v>
      </c>
      <c r="W280" s="21"/>
      <c r="X280" s="21"/>
      <c r="Y280" s="9"/>
      <c r="Z280" s="9"/>
    </row>
    <row r="281" spans="1:26" ht="15.5" customHeight="1">
      <c r="C281" s="61">
        <v>2.31</v>
      </c>
      <c r="D281" s="62">
        <v>2.4</v>
      </c>
      <c r="E281" s="62">
        <v>2.2400000000000002</v>
      </c>
      <c r="F281" s="62">
        <v>2.3166666666666669</v>
      </c>
      <c r="G281" s="55"/>
      <c r="H281" s="2" t="s">
        <v>2</v>
      </c>
      <c r="I281" s="2" t="s">
        <v>159</v>
      </c>
      <c r="J281" s="2">
        <v>400</v>
      </c>
      <c r="K281" s="9">
        <v>36.360999999999997</v>
      </c>
      <c r="L281" s="9">
        <v>37.149000000000001</v>
      </c>
      <c r="M281" s="9">
        <f t="shared" si="172"/>
        <v>0.78800000000000381</v>
      </c>
      <c r="N281" s="9">
        <f>M281/0.4</f>
        <v>1.9700000000000095</v>
      </c>
      <c r="O281" s="9"/>
      <c r="P281" s="9"/>
      <c r="R281" s="48"/>
      <c r="S281" s="48"/>
      <c r="T281" s="48"/>
      <c r="U281" s="43"/>
      <c r="V281" s="48"/>
      <c r="W281" s="21"/>
      <c r="X281" s="21"/>
      <c r="Y281" s="9"/>
      <c r="Z281" s="9"/>
    </row>
    <row r="282" spans="1:26" ht="15.5" customHeight="1">
      <c r="B282" s="2"/>
      <c r="C282" s="61">
        <v>2.31</v>
      </c>
      <c r="D282" s="62">
        <v>2.4</v>
      </c>
      <c r="E282" s="62">
        <v>2.2400000000000002</v>
      </c>
      <c r="F282" s="62">
        <v>2.3166666666666669</v>
      </c>
      <c r="G282" s="55"/>
      <c r="H282" s="2" t="s">
        <v>130</v>
      </c>
      <c r="I282" s="2" t="s">
        <v>160</v>
      </c>
      <c r="J282" s="2">
        <v>400</v>
      </c>
      <c r="K282" s="9">
        <v>37.643000000000001</v>
      </c>
      <c r="L282" s="9">
        <v>38.533999999999999</v>
      </c>
      <c r="M282" s="9">
        <f t="shared" si="172"/>
        <v>0.89099999999999824</v>
      </c>
      <c r="N282" s="9">
        <f t="shared" ref="N282:N283" si="194">M282/0.4</f>
        <v>2.2274999999999956</v>
      </c>
      <c r="O282" s="9"/>
      <c r="P282" s="9"/>
      <c r="R282" s="48"/>
      <c r="S282" s="48"/>
      <c r="T282" s="48"/>
      <c r="U282" s="43"/>
      <c r="V282" s="48"/>
      <c r="W282" s="21"/>
      <c r="X282" s="21"/>
      <c r="Y282" s="9"/>
      <c r="Z282" s="9"/>
    </row>
    <row r="283" spans="1:26" ht="15.5" customHeight="1" thickBot="1">
      <c r="A283" s="116"/>
      <c r="B283" s="3"/>
      <c r="C283" s="61">
        <v>2.31</v>
      </c>
      <c r="D283" s="62">
        <v>2.4</v>
      </c>
      <c r="E283" s="81">
        <v>2.2400000000000002</v>
      </c>
      <c r="F283" s="81">
        <v>2.3166666666666669</v>
      </c>
      <c r="G283" s="58"/>
      <c r="H283" s="3" t="s">
        <v>144</v>
      </c>
      <c r="I283" s="3" t="s">
        <v>161</v>
      </c>
      <c r="J283" s="3">
        <v>400</v>
      </c>
      <c r="K283" s="10">
        <v>37.360999999999997</v>
      </c>
      <c r="L283" s="10">
        <v>38.259</v>
      </c>
      <c r="M283" s="10">
        <f t="shared" si="172"/>
        <v>0.89800000000000324</v>
      </c>
      <c r="N283" s="10">
        <f t="shared" si="194"/>
        <v>2.2450000000000081</v>
      </c>
      <c r="O283" s="10"/>
      <c r="P283" s="10"/>
      <c r="Q283" s="6"/>
      <c r="R283" s="49"/>
      <c r="S283" s="49"/>
      <c r="T283" s="49"/>
      <c r="U283" s="44"/>
      <c r="V283" s="49"/>
      <c r="W283" s="42"/>
      <c r="X283" s="42"/>
      <c r="Y283" s="10"/>
      <c r="Z283" s="10"/>
    </row>
    <row r="284" spans="1:26" ht="15.5" customHeight="1">
      <c r="A284" s="117" t="s">
        <v>279</v>
      </c>
      <c r="B284" s="8" t="s">
        <v>162</v>
      </c>
      <c r="C284" s="19">
        <v>5.01</v>
      </c>
      <c r="D284" s="8">
        <v>4.92</v>
      </c>
      <c r="E284" s="2">
        <v>5.03</v>
      </c>
      <c r="F284" s="9">
        <f t="shared" ref="F284" si="195">AVERAGEA(C284:E284)</f>
        <v>4.9866666666666672</v>
      </c>
      <c r="G284" s="30">
        <f>STDEVA(C284:E284)</f>
        <v>5.8594652770823243E-2</v>
      </c>
      <c r="H284" s="22" t="s">
        <v>188</v>
      </c>
      <c r="I284" s="22" t="s">
        <v>203</v>
      </c>
      <c r="J284" s="22">
        <v>300</v>
      </c>
      <c r="K284" s="21">
        <v>37.469000000000001</v>
      </c>
      <c r="L284" s="21">
        <v>38.615000000000002</v>
      </c>
      <c r="M284" s="21">
        <f t="shared" si="172"/>
        <v>1.1460000000000008</v>
      </c>
      <c r="N284" s="21">
        <f>M284/0.3</f>
        <v>3.8200000000000029</v>
      </c>
      <c r="O284" s="9">
        <f>AVERAGEA(N284:N289)</f>
        <v>3.9466666666666623</v>
      </c>
      <c r="P284" s="9">
        <f>STDEVA(N284:N289)</f>
        <v>0.15212567903619398</v>
      </c>
      <c r="Q284" s="27"/>
      <c r="R284" s="21">
        <v>38.148000000000003</v>
      </c>
      <c r="S284" s="21">
        <f>L284-R284</f>
        <v>0.46699999999999875</v>
      </c>
      <c r="T284" s="21">
        <f>R284-K284</f>
        <v>0.67900000000000205</v>
      </c>
      <c r="U284" s="21">
        <f t="shared" ref="U284:U286" si="196">(T284/$M284)*100</f>
        <v>59.249563699825615</v>
      </c>
      <c r="V284" s="21">
        <f>((L284-R284)/M284)*100</f>
        <v>40.750436300174378</v>
      </c>
      <c r="W284" s="21">
        <f>AVERAGEA(U284:U286)</f>
        <v>56.510126675451922</v>
      </c>
      <c r="X284" s="21">
        <f>AVERAGEA(V284:V286)</f>
        <v>43.489873324548078</v>
      </c>
      <c r="Y284" s="9">
        <f>STDEVA(U284:U286)</f>
        <v>2.6148591960745073</v>
      </c>
      <c r="Z284" s="9">
        <f>STDEVA(V284:V286)</f>
        <v>2.6148591960745109</v>
      </c>
    </row>
    <row r="285" spans="1:26" ht="15.5" customHeight="1">
      <c r="B285" s="2"/>
      <c r="C285" s="53">
        <v>5.01</v>
      </c>
      <c r="D285" s="54">
        <v>4.92</v>
      </c>
      <c r="E285" s="54">
        <v>5.03</v>
      </c>
      <c r="F285" s="54">
        <v>4.9866666666666672</v>
      </c>
      <c r="G285" s="59"/>
      <c r="H285" s="22" t="s">
        <v>191</v>
      </c>
      <c r="I285" s="22" t="s">
        <v>204</v>
      </c>
      <c r="J285" s="22">
        <v>300</v>
      </c>
      <c r="K285" s="21">
        <v>36.945</v>
      </c>
      <c r="L285" s="21">
        <v>38.17</v>
      </c>
      <c r="M285" s="21">
        <f t="shared" si="172"/>
        <v>1.2250000000000014</v>
      </c>
      <c r="N285" s="21">
        <f t="shared" ref="N285:N286" si="197">M285/0.3</f>
        <v>4.0833333333333384</v>
      </c>
      <c r="O285" s="9"/>
      <c r="P285" s="9"/>
      <c r="Q285" s="26"/>
      <c r="R285" s="21">
        <v>37.606999999999999</v>
      </c>
      <c r="S285" s="21">
        <f>L285-R285</f>
        <v>0.56300000000000239</v>
      </c>
      <c r="T285" s="21">
        <f>R285-K285</f>
        <v>0.66199999999999903</v>
      </c>
      <c r="U285" s="21">
        <f t="shared" si="196"/>
        <v>54.040816326530475</v>
      </c>
      <c r="V285" s="21">
        <f>((L285-R285)/M285)*100</f>
        <v>45.959183673469525</v>
      </c>
      <c r="W285" s="21"/>
      <c r="X285" s="21"/>
      <c r="Y285" s="9"/>
      <c r="Z285" s="9"/>
    </row>
    <row r="286" spans="1:26" ht="15.5" customHeight="1">
      <c r="B286" s="2"/>
      <c r="C286" s="53">
        <v>5.01</v>
      </c>
      <c r="D286" s="54">
        <v>4.92</v>
      </c>
      <c r="E286" s="54">
        <v>5.03</v>
      </c>
      <c r="F286" s="54">
        <v>4.9866666666666672</v>
      </c>
      <c r="G286" s="59"/>
      <c r="H286" s="22" t="s">
        <v>192</v>
      </c>
      <c r="I286" s="22" t="s">
        <v>205</v>
      </c>
      <c r="J286" s="22">
        <v>300</v>
      </c>
      <c r="K286" s="21">
        <v>37.664000000000001</v>
      </c>
      <c r="L286" s="21">
        <v>38.914000000000001</v>
      </c>
      <c r="M286" s="21">
        <f t="shared" si="172"/>
        <v>1.25</v>
      </c>
      <c r="N286" s="21">
        <f t="shared" si="197"/>
        <v>4.166666666666667</v>
      </c>
      <c r="O286" s="9"/>
      <c r="P286" s="9"/>
      <c r="Q286" s="26"/>
      <c r="R286" s="21">
        <v>38.366999999999997</v>
      </c>
      <c r="S286" s="21">
        <f>L286-R286</f>
        <v>0.54700000000000415</v>
      </c>
      <c r="T286" s="21">
        <f>R286-K286</f>
        <v>0.70299999999999585</v>
      </c>
      <c r="U286" s="21">
        <f t="shared" si="196"/>
        <v>56.239999999999668</v>
      </c>
      <c r="V286" s="21">
        <f>((L286-R286)/M286)*100</f>
        <v>43.760000000000332</v>
      </c>
      <c r="W286" s="21"/>
      <c r="X286" s="21"/>
      <c r="Y286" s="9"/>
      <c r="Z286" s="9"/>
    </row>
    <row r="287" spans="1:26" ht="15.5" customHeight="1">
      <c r="C287" s="53">
        <v>5.01</v>
      </c>
      <c r="D287" s="54">
        <v>4.92</v>
      </c>
      <c r="E287" s="54">
        <v>5.03</v>
      </c>
      <c r="F287" s="54">
        <v>4.9866666666666672</v>
      </c>
      <c r="G287" s="59"/>
      <c r="H287" s="2" t="s">
        <v>2</v>
      </c>
      <c r="I287" s="2" t="s">
        <v>163</v>
      </c>
      <c r="J287" s="2">
        <v>300</v>
      </c>
      <c r="K287" s="9">
        <v>36.661000000000001</v>
      </c>
      <c r="L287" s="9">
        <v>37.792999999999999</v>
      </c>
      <c r="M287" s="9">
        <f t="shared" si="172"/>
        <v>1.1319999999999979</v>
      </c>
      <c r="N287" s="9">
        <f>M287/0.3</f>
        <v>3.7733333333333263</v>
      </c>
      <c r="O287" s="9"/>
      <c r="P287" s="9"/>
      <c r="R287" s="48"/>
      <c r="S287" s="48"/>
      <c r="T287" s="48"/>
      <c r="U287" s="43"/>
      <c r="V287" s="48"/>
      <c r="W287" s="21"/>
      <c r="X287" s="21"/>
      <c r="Y287" s="9"/>
      <c r="Z287" s="9"/>
    </row>
    <row r="288" spans="1:26" ht="15.5" customHeight="1">
      <c r="B288" s="2"/>
      <c r="C288" s="53">
        <v>5.01</v>
      </c>
      <c r="D288" s="54">
        <v>4.92</v>
      </c>
      <c r="E288" s="54">
        <v>5.03</v>
      </c>
      <c r="F288" s="54">
        <v>4.9866666666666672</v>
      </c>
      <c r="G288" s="59"/>
      <c r="H288" s="2" t="s">
        <v>130</v>
      </c>
      <c r="I288" s="2" t="s">
        <v>164</v>
      </c>
      <c r="J288" s="2">
        <v>300</v>
      </c>
      <c r="K288" s="9">
        <v>36.561</v>
      </c>
      <c r="L288" s="9">
        <v>37.729999999999997</v>
      </c>
      <c r="M288" s="9">
        <f t="shared" si="172"/>
        <v>1.1689999999999969</v>
      </c>
      <c r="N288" s="9">
        <f t="shared" ref="N288:N291" si="198">M288/0.3</f>
        <v>3.8966666666666567</v>
      </c>
      <c r="O288" s="9"/>
      <c r="P288" s="9"/>
      <c r="R288" s="48"/>
      <c r="S288" s="48"/>
      <c r="T288" s="48"/>
      <c r="U288" s="43"/>
      <c r="V288" s="48"/>
      <c r="W288" s="21"/>
      <c r="X288" s="21"/>
      <c r="Y288" s="9"/>
      <c r="Z288" s="9"/>
    </row>
    <row r="289" spans="1:26" ht="15.5" customHeight="1" thickBot="1">
      <c r="A289" s="116"/>
      <c r="B289" s="3"/>
      <c r="C289" s="53">
        <v>5.01</v>
      </c>
      <c r="D289" s="54">
        <v>4.92</v>
      </c>
      <c r="E289" s="54">
        <v>5.03</v>
      </c>
      <c r="F289" s="57">
        <v>4.9866666666666672</v>
      </c>
      <c r="G289" s="60"/>
      <c r="H289" s="3" t="s">
        <v>144</v>
      </c>
      <c r="I289" s="3" t="s">
        <v>165</v>
      </c>
      <c r="J289" s="3">
        <v>300</v>
      </c>
      <c r="K289" s="10">
        <v>37.828000000000003</v>
      </c>
      <c r="L289" s="10">
        <v>39.01</v>
      </c>
      <c r="M289" s="10">
        <f t="shared" si="172"/>
        <v>1.1819999999999951</v>
      </c>
      <c r="N289" s="10">
        <f t="shared" si="198"/>
        <v>3.9399999999999835</v>
      </c>
      <c r="O289" s="10"/>
      <c r="P289" s="10"/>
      <c r="Q289" s="6"/>
      <c r="R289" s="49"/>
      <c r="S289" s="49"/>
      <c r="T289" s="49"/>
      <c r="U289" s="44"/>
      <c r="V289" s="49"/>
      <c r="W289" s="42"/>
      <c r="X289" s="42"/>
      <c r="Y289" s="10"/>
      <c r="Z289" s="10"/>
    </row>
    <row r="290" spans="1:26" ht="15.5" customHeight="1">
      <c r="A290" s="117" t="s">
        <v>280</v>
      </c>
      <c r="B290" s="8" t="s">
        <v>166</v>
      </c>
      <c r="C290" s="19">
        <v>5.29</v>
      </c>
      <c r="D290" s="8">
        <v>5.6</v>
      </c>
      <c r="E290" s="8">
        <v>5.31</v>
      </c>
      <c r="F290" s="9">
        <f>AVERAGEA(C290:E290)</f>
        <v>5.3999999999999995</v>
      </c>
      <c r="G290" s="30">
        <f>STDEVA(C290:E290)</f>
        <v>0.17349351572897462</v>
      </c>
      <c r="H290" s="22" t="s">
        <v>188</v>
      </c>
      <c r="I290" s="22" t="s">
        <v>206</v>
      </c>
      <c r="J290" s="22">
        <v>300</v>
      </c>
      <c r="K290" s="21">
        <v>36.183999999999997</v>
      </c>
      <c r="L290" s="21">
        <v>37.427</v>
      </c>
      <c r="M290" s="21">
        <f t="shared" si="172"/>
        <v>1.2430000000000021</v>
      </c>
      <c r="N290" s="21">
        <f t="shared" si="198"/>
        <v>4.1433333333333406</v>
      </c>
      <c r="O290" s="9">
        <f>AVERAGEA(N290:N292,N293:N295)</f>
        <v>4.2838888888888844</v>
      </c>
      <c r="P290" s="9">
        <f>STDEVA(N290:N292,N293:N295)</f>
        <v>0.13972062071094427</v>
      </c>
      <c r="Q290" s="15"/>
      <c r="R290" s="21">
        <v>36.753999999999998</v>
      </c>
      <c r="S290" s="21">
        <f>L290-R290</f>
        <v>0.67300000000000182</v>
      </c>
      <c r="T290" s="21">
        <f>R290-K290</f>
        <v>0.57000000000000028</v>
      </c>
      <c r="U290" s="21">
        <f t="shared" ref="U290:U292" si="199">(T290/$M290)*100</f>
        <v>45.856798069187391</v>
      </c>
      <c r="V290" s="21">
        <f>((L290-R290)/M290)*100</f>
        <v>54.143201930812602</v>
      </c>
      <c r="W290" s="21">
        <f>AVERAGEA(U290:U292)</f>
        <v>46.596691777664944</v>
      </c>
      <c r="X290" s="21">
        <f>AVERAGEA(V290:V292)</f>
        <v>53.403308222335056</v>
      </c>
      <c r="Y290" s="9">
        <f>STDEVA(U290:U292)</f>
        <v>4.5727314316679966</v>
      </c>
      <c r="Z290" s="9">
        <f>STDEVA(V290:V292)</f>
        <v>4.5727314316679921</v>
      </c>
    </row>
    <row r="291" spans="1:26" ht="15.5" customHeight="1">
      <c r="B291" s="2"/>
      <c r="C291" s="53">
        <v>5.29</v>
      </c>
      <c r="D291" s="54">
        <v>5.6</v>
      </c>
      <c r="E291" s="54">
        <v>5.31</v>
      </c>
      <c r="F291" s="54">
        <v>5.3999999999999995</v>
      </c>
      <c r="G291" s="59"/>
      <c r="H291" s="22" t="s">
        <v>191</v>
      </c>
      <c r="I291" s="22" t="s">
        <v>207</v>
      </c>
      <c r="J291" s="22">
        <v>300</v>
      </c>
      <c r="K291" s="21">
        <v>37.232999999999997</v>
      </c>
      <c r="L291" s="21">
        <v>38.537999999999997</v>
      </c>
      <c r="M291" s="21">
        <f t="shared" si="172"/>
        <v>1.3049999999999997</v>
      </c>
      <c r="N291" s="21">
        <f t="shared" si="198"/>
        <v>4.3499999999999996</v>
      </c>
      <c r="O291" s="9"/>
      <c r="P291" s="9"/>
      <c r="R291" s="21">
        <v>37.905000000000001</v>
      </c>
      <c r="S291" s="21">
        <f>L291-R291</f>
        <v>0.63299999999999557</v>
      </c>
      <c r="T291" s="21">
        <f>R291-K291</f>
        <v>0.67200000000000415</v>
      </c>
      <c r="U291" s="21">
        <f t="shared" si="199"/>
        <v>51.494252873563553</v>
      </c>
      <c r="V291" s="21">
        <f>((L291-R291)/M291)*100</f>
        <v>48.505747126436454</v>
      </c>
      <c r="W291" s="21"/>
      <c r="X291" s="21"/>
      <c r="Y291" s="9"/>
      <c r="Z291" s="9"/>
    </row>
    <row r="292" spans="1:26" ht="15.5" customHeight="1">
      <c r="B292" s="2"/>
      <c r="C292" s="53">
        <v>5.29</v>
      </c>
      <c r="D292" s="54">
        <v>5.6</v>
      </c>
      <c r="E292" s="54">
        <v>5.31</v>
      </c>
      <c r="F292" s="54">
        <v>5.3999999999999995</v>
      </c>
      <c r="G292" s="59"/>
      <c r="H292" s="22" t="s">
        <v>192</v>
      </c>
      <c r="I292" s="22" t="s">
        <v>208</v>
      </c>
      <c r="J292" s="22">
        <v>300</v>
      </c>
      <c r="K292" s="21">
        <v>37.911000000000001</v>
      </c>
      <c r="L292" s="21">
        <v>39.140999999999998</v>
      </c>
      <c r="M292" s="21">
        <f t="shared" si="172"/>
        <v>1.2299999999999969</v>
      </c>
      <c r="N292" s="21">
        <f>M292/0.3</f>
        <v>4.0999999999999899</v>
      </c>
      <c r="O292" s="9"/>
      <c r="P292" s="9"/>
      <c r="R292" s="21">
        <v>38.433</v>
      </c>
      <c r="S292" s="21">
        <f>L292-R292</f>
        <v>0.70799999999999841</v>
      </c>
      <c r="T292" s="21">
        <f>R292-K292</f>
        <v>0.52199999999999847</v>
      </c>
      <c r="U292" s="21">
        <f t="shared" si="199"/>
        <v>42.439024390243887</v>
      </c>
      <c r="V292" s="21">
        <f>((L292-R292)/M292)*100</f>
        <v>57.560975609756113</v>
      </c>
      <c r="W292" s="21"/>
      <c r="X292" s="21"/>
      <c r="Y292" s="9"/>
      <c r="Z292" s="9"/>
    </row>
    <row r="293" spans="1:26" ht="15.5" customHeight="1">
      <c r="B293" s="2"/>
      <c r="C293" s="53">
        <v>5.29</v>
      </c>
      <c r="D293" s="54">
        <v>5.6</v>
      </c>
      <c r="E293" s="54">
        <v>5.31</v>
      </c>
      <c r="F293" s="54">
        <v>5.3999999999999995</v>
      </c>
      <c r="G293" s="59"/>
      <c r="H293" s="2" t="s">
        <v>2</v>
      </c>
      <c r="I293" s="2" t="s">
        <v>168</v>
      </c>
      <c r="J293" s="2">
        <v>300</v>
      </c>
      <c r="K293" s="9">
        <v>35.96</v>
      </c>
      <c r="L293" s="9">
        <v>37.283000000000001</v>
      </c>
      <c r="M293" s="9">
        <f t="shared" si="172"/>
        <v>1.3230000000000004</v>
      </c>
      <c r="N293" s="9">
        <f>M293/0.3</f>
        <v>4.4100000000000019</v>
      </c>
      <c r="O293" s="9"/>
      <c r="P293" s="9"/>
      <c r="R293" s="48"/>
      <c r="S293" s="48"/>
      <c r="T293" s="48"/>
      <c r="U293" s="43"/>
      <c r="V293" s="48"/>
      <c r="W293" s="21"/>
      <c r="X293" s="21"/>
      <c r="Y293" s="9"/>
      <c r="Z293" s="9"/>
    </row>
    <row r="294" spans="1:26" ht="15.5" customHeight="1">
      <c r="B294" s="2"/>
      <c r="C294" s="53">
        <v>5.29</v>
      </c>
      <c r="D294" s="54">
        <v>5.6</v>
      </c>
      <c r="E294" s="54">
        <v>5.31</v>
      </c>
      <c r="F294" s="54">
        <v>5.3999999999999995</v>
      </c>
      <c r="G294" s="59"/>
      <c r="H294" s="2" t="s">
        <v>130</v>
      </c>
      <c r="I294" s="2" t="s">
        <v>169</v>
      </c>
      <c r="J294" s="2">
        <v>300</v>
      </c>
      <c r="K294" s="9">
        <v>36.783000000000001</v>
      </c>
      <c r="L294" s="9">
        <v>38.113999999999997</v>
      </c>
      <c r="M294" s="9">
        <f t="shared" si="172"/>
        <v>1.330999999999996</v>
      </c>
      <c r="N294" s="9">
        <f t="shared" ref="N294:N301" si="200">M294/0.3</f>
        <v>4.4366666666666532</v>
      </c>
      <c r="O294" s="9"/>
      <c r="P294" s="9"/>
      <c r="R294" s="48"/>
      <c r="S294" s="48"/>
      <c r="T294" s="48"/>
      <c r="U294" s="43"/>
      <c r="V294" s="48"/>
      <c r="W294" s="21"/>
      <c r="X294" s="21"/>
      <c r="Y294" s="9"/>
      <c r="Z294" s="9"/>
    </row>
    <row r="295" spans="1:26" ht="15.5" customHeight="1" thickBot="1">
      <c r="A295" s="116"/>
      <c r="B295" s="3"/>
      <c r="C295" s="56">
        <v>5.29</v>
      </c>
      <c r="D295" s="57">
        <v>5.6</v>
      </c>
      <c r="E295" s="57">
        <v>5.31</v>
      </c>
      <c r="F295" s="57">
        <v>5.3999999999999995</v>
      </c>
      <c r="G295" s="60"/>
      <c r="H295" s="3" t="s">
        <v>144</v>
      </c>
      <c r="I295" s="3" t="s">
        <v>170</v>
      </c>
      <c r="J295" s="3">
        <v>300</v>
      </c>
      <c r="K295" s="10">
        <v>36.164000000000001</v>
      </c>
      <c r="L295" s="10">
        <v>37.442999999999998</v>
      </c>
      <c r="M295" s="10">
        <f t="shared" si="172"/>
        <v>1.2789999999999964</v>
      </c>
      <c r="N295" s="10">
        <f t="shared" si="200"/>
        <v>4.2633333333333212</v>
      </c>
      <c r="O295" s="10"/>
      <c r="P295" s="10"/>
      <c r="Q295" s="6"/>
      <c r="R295" s="49"/>
      <c r="S295" s="49"/>
      <c r="T295" s="49"/>
      <c r="U295" s="44"/>
      <c r="V295" s="49"/>
      <c r="W295" s="42"/>
      <c r="X295" s="42"/>
      <c r="Y295" s="10"/>
      <c r="Z295" s="10"/>
    </row>
    <row r="296" spans="1:26" ht="15.5" customHeight="1">
      <c r="A296" s="112" t="s">
        <v>479</v>
      </c>
      <c r="B296" s="8" t="s">
        <v>480</v>
      </c>
      <c r="C296" s="11">
        <v>1.98</v>
      </c>
      <c r="D296" s="2">
        <v>2.0099999999999998</v>
      </c>
      <c r="E296" s="2">
        <v>1.98</v>
      </c>
      <c r="F296" s="9">
        <f>AVERAGEA(C296:E296)</f>
        <v>1.99</v>
      </c>
      <c r="G296" s="30">
        <f>STDEVA(C296:E296)</f>
        <v>1.7320508075688659E-2</v>
      </c>
      <c r="H296" s="22" t="s">
        <v>188</v>
      </c>
      <c r="I296" s="2" t="s">
        <v>481</v>
      </c>
      <c r="J296" s="2">
        <v>400</v>
      </c>
      <c r="K296" s="9">
        <v>37.655999999999999</v>
      </c>
      <c r="L296" s="9">
        <v>38.481000000000002</v>
      </c>
      <c r="M296" s="9">
        <f t="shared" si="172"/>
        <v>0.82500000000000284</v>
      </c>
      <c r="N296" s="9">
        <f t="shared" si="200"/>
        <v>2.7500000000000098</v>
      </c>
      <c r="O296" s="9">
        <f>AVERAGEA(N296:N301)</f>
        <v>2.984666666666679</v>
      </c>
      <c r="P296" s="9">
        <f>STDEVA(N296:N301)</f>
        <v>0.1764243621373052</v>
      </c>
      <c r="R296" s="48"/>
      <c r="S296" s="48"/>
      <c r="T296" s="48"/>
      <c r="U296" s="43"/>
      <c r="V296" s="48"/>
      <c r="W296" s="21"/>
      <c r="X296" s="21"/>
      <c r="Y296" s="9"/>
      <c r="Z296" s="9"/>
    </row>
    <row r="297" spans="1:26" ht="15.5" customHeight="1">
      <c r="B297" s="2"/>
      <c r="C297" s="53">
        <v>1.98</v>
      </c>
      <c r="D297" s="54">
        <v>2.0099999999999998</v>
      </c>
      <c r="E297" s="54">
        <v>1.98</v>
      </c>
      <c r="F297" s="62">
        <f t="shared" ref="F297:F302" si="201">AVERAGEA(C297:E297)</f>
        <v>1.99</v>
      </c>
      <c r="G297" s="55"/>
      <c r="H297" s="22" t="s">
        <v>191</v>
      </c>
      <c r="I297" s="2" t="s">
        <v>483</v>
      </c>
      <c r="J297" s="2">
        <v>400</v>
      </c>
      <c r="K297" s="9">
        <v>36.911000000000001</v>
      </c>
      <c r="L297" s="9">
        <v>37.877000000000002</v>
      </c>
      <c r="M297" s="9">
        <f t="shared" si="172"/>
        <v>0.96600000000000108</v>
      </c>
      <c r="N297" s="9">
        <f t="shared" si="200"/>
        <v>3.2200000000000037</v>
      </c>
      <c r="O297" s="9"/>
      <c r="P297" s="9"/>
      <c r="R297" s="48"/>
      <c r="S297" s="48"/>
      <c r="T297" s="48"/>
      <c r="U297" s="43"/>
      <c r="V297" s="48"/>
      <c r="W297" s="21"/>
      <c r="X297" s="21"/>
      <c r="Y297" s="9"/>
      <c r="Z297" s="9"/>
    </row>
    <row r="298" spans="1:26" ht="15.5" customHeight="1">
      <c r="B298" s="2"/>
      <c r="C298" s="53">
        <v>1.98</v>
      </c>
      <c r="D298" s="54">
        <v>2.0099999999999998</v>
      </c>
      <c r="E298" s="54">
        <v>1.98</v>
      </c>
      <c r="F298" s="62">
        <f t="shared" si="201"/>
        <v>1.99</v>
      </c>
      <c r="G298" s="55"/>
      <c r="H298" s="22" t="s">
        <v>192</v>
      </c>
      <c r="I298" s="2" t="s">
        <v>482</v>
      </c>
      <c r="J298" s="2">
        <v>400</v>
      </c>
      <c r="K298" s="9">
        <v>36.362000000000002</v>
      </c>
      <c r="L298" s="9">
        <v>37.707999999999998</v>
      </c>
      <c r="M298" s="9">
        <f t="shared" si="172"/>
        <v>1.3459999999999965</v>
      </c>
      <c r="N298" s="45"/>
      <c r="O298" s="9"/>
      <c r="P298" s="9"/>
      <c r="R298" s="48"/>
      <c r="S298" s="48"/>
      <c r="T298" s="48"/>
      <c r="U298" s="43"/>
      <c r="V298" s="48"/>
      <c r="W298" s="21"/>
      <c r="X298" s="21"/>
      <c r="Y298" s="9"/>
      <c r="Z298" s="9"/>
    </row>
    <row r="299" spans="1:26" ht="15.5" customHeight="1">
      <c r="B299" s="2"/>
      <c r="C299" s="53">
        <v>1.98</v>
      </c>
      <c r="D299" s="54">
        <v>2.0099999999999998</v>
      </c>
      <c r="E299" s="54">
        <v>1.98</v>
      </c>
      <c r="F299" s="62">
        <f t="shared" si="201"/>
        <v>1.99</v>
      </c>
      <c r="G299" s="55"/>
      <c r="H299" s="2" t="s">
        <v>2</v>
      </c>
      <c r="I299" s="2" t="s">
        <v>484</v>
      </c>
      <c r="J299" s="2">
        <v>400</v>
      </c>
      <c r="K299" s="9">
        <v>37.406999999999996</v>
      </c>
      <c r="L299" s="9">
        <v>38.322000000000003</v>
      </c>
      <c r="M299" s="9">
        <f t="shared" si="172"/>
        <v>0.91500000000000625</v>
      </c>
      <c r="N299" s="9">
        <f t="shared" si="200"/>
        <v>3.0500000000000211</v>
      </c>
      <c r="O299" s="9"/>
      <c r="P299" s="9"/>
      <c r="R299" s="48"/>
      <c r="S299" s="48"/>
      <c r="T299" s="48"/>
      <c r="U299" s="43"/>
      <c r="V299" s="48"/>
      <c r="W299" s="21"/>
      <c r="X299" s="21"/>
      <c r="Y299" s="9"/>
      <c r="Z299" s="9"/>
    </row>
    <row r="300" spans="1:26" ht="15.5" customHeight="1">
      <c r="B300" s="2"/>
      <c r="C300" s="53">
        <v>1.98</v>
      </c>
      <c r="D300" s="54">
        <v>2.0099999999999998</v>
      </c>
      <c r="E300" s="54">
        <v>1.98</v>
      </c>
      <c r="F300" s="62">
        <f t="shared" si="201"/>
        <v>1.99</v>
      </c>
      <c r="G300" s="55"/>
      <c r="H300" s="2" t="s">
        <v>130</v>
      </c>
      <c r="I300" s="2" t="s">
        <v>485</v>
      </c>
      <c r="J300" s="2">
        <v>400</v>
      </c>
      <c r="K300" s="9">
        <v>38.445999999999998</v>
      </c>
      <c r="L300" s="9">
        <v>39.35</v>
      </c>
      <c r="M300" s="9">
        <f t="shared" si="172"/>
        <v>0.90400000000000347</v>
      </c>
      <c r="N300" s="9">
        <f t="shared" si="200"/>
        <v>3.0133333333333452</v>
      </c>
      <c r="O300" s="9"/>
      <c r="P300" s="9"/>
      <c r="R300" s="48"/>
      <c r="S300" s="48"/>
      <c r="T300" s="48"/>
      <c r="U300" s="43"/>
      <c r="V300" s="48"/>
      <c r="W300" s="21"/>
      <c r="X300" s="21"/>
      <c r="Y300" s="9"/>
      <c r="Z300" s="9"/>
    </row>
    <row r="301" spans="1:26" ht="15.5" customHeight="1" thickBot="1">
      <c r="A301" s="118"/>
      <c r="B301" s="89"/>
      <c r="C301" s="56">
        <v>1.98</v>
      </c>
      <c r="D301" s="57">
        <v>2.0099999999999998</v>
      </c>
      <c r="E301" s="57">
        <v>1.98</v>
      </c>
      <c r="F301" s="81">
        <f t="shared" si="201"/>
        <v>1.99</v>
      </c>
      <c r="G301" s="58"/>
      <c r="H301" s="3" t="s">
        <v>144</v>
      </c>
      <c r="I301" s="3" t="s">
        <v>486</v>
      </c>
      <c r="J301" s="3">
        <v>400</v>
      </c>
      <c r="K301" s="10">
        <v>36.591999999999999</v>
      </c>
      <c r="L301" s="10">
        <v>37.459000000000003</v>
      </c>
      <c r="M301" s="10">
        <f t="shared" si="172"/>
        <v>0.86700000000000443</v>
      </c>
      <c r="N301" s="10">
        <f t="shared" si="200"/>
        <v>2.8900000000000148</v>
      </c>
      <c r="O301" s="10"/>
      <c r="P301" s="10"/>
      <c r="Q301" s="6"/>
      <c r="R301" s="49"/>
      <c r="S301" s="49"/>
      <c r="T301" s="49"/>
      <c r="U301" s="44"/>
      <c r="V301" s="49"/>
      <c r="W301" s="42"/>
      <c r="X301" s="42"/>
      <c r="Y301" s="10"/>
      <c r="Z301" s="10"/>
    </row>
    <row r="302" spans="1:26" ht="15.5" customHeight="1">
      <c r="A302" s="117" t="s">
        <v>281</v>
      </c>
      <c r="B302" s="20" t="s">
        <v>171</v>
      </c>
      <c r="C302" s="8">
        <v>1.91</v>
      </c>
      <c r="D302" s="8">
        <v>2.08</v>
      </c>
      <c r="E302" s="8">
        <v>1.8</v>
      </c>
      <c r="F302" s="9">
        <f t="shared" si="201"/>
        <v>1.93</v>
      </c>
      <c r="G302" s="30">
        <f>STDEVA(C302:E302)</f>
        <v>0.14106735979665888</v>
      </c>
      <c r="H302" s="22" t="s">
        <v>188</v>
      </c>
      <c r="I302" s="22" t="s">
        <v>211</v>
      </c>
      <c r="J302" s="22">
        <v>270</v>
      </c>
      <c r="K302" s="21">
        <v>37.173999999999999</v>
      </c>
      <c r="L302" s="21">
        <v>37.621000000000002</v>
      </c>
      <c r="M302" s="21">
        <f t="shared" ref="M302:M324" si="202">L302-K302</f>
        <v>0.44700000000000273</v>
      </c>
      <c r="N302" s="21">
        <f>M302/0.27</f>
        <v>1.6555555555555657</v>
      </c>
      <c r="O302" s="9">
        <f>AVERAGEA(N302:N307)</f>
        <v>1.7663580246913604</v>
      </c>
      <c r="P302" s="9">
        <f>STDEVA(N302:N307)</f>
        <v>0.12809540054786506</v>
      </c>
      <c r="R302" s="21">
        <v>37.264000000000003</v>
      </c>
      <c r="S302" s="21">
        <f>L302-R302</f>
        <v>0.35699999999999932</v>
      </c>
      <c r="T302" s="21">
        <f>R302-K302</f>
        <v>9.0000000000003411E-2</v>
      </c>
      <c r="U302" s="21">
        <f t="shared" ref="U302:U304" si="203">(T302/$M302)*100</f>
        <v>20.134228187920105</v>
      </c>
      <c r="V302" s="21">
        <f>((L302-R302)/M302)*100</f>
        <v>79.865771812079899</v>
      </c>
      <c r="W302" s="21">
        <f>AVERAGEA(U302:U304)</f>
        <v>26.697548876568575</v>
      </c>
      <c r="X302" s="21">
        <f>AVERAGEA(V302:V304)</f>
        <v>73.302451123431425</v>
      </c>
      <c r="Y302" s="9">
        <f>STDEVA(U302:U304)</f>
        <v>9.2819371320905777</v>
      </c>
      <c r="Z302" s="9">
        <f>STDEVA(V302:V304)</f>
        <v>9.2819371320905937</v>
      </c>
    </row>
    <row r="303" spans="1:26" ht="15.5" customHeight="1">
      <c r="B303" s="2"/>
      <c r="C303" s="53">
        <v>1.91</v>
      </c>
      <c r="D303" s="54">
        <v>2.08</v>
      </c>
      <c r="E303" s="54">
        <v>1.8</v>
      </c>
      <c r="F303" s="62">
        <v>1.93</v>
      </c>
      <c r="G303" s="55"/>
      <c r="H303" s="22" t="s">
        <v>191</v>
      </c>
      <c r="I303" s="22" t="s">
        <v>212</v>
      </c>
      <c r="J303" s="22">
        <v>270</v>
      </c>
      <c r="K303" s="21">
        <v>37.633000000000003</v>
      </c>
      <c r="L303" s="21">
        <v>38.088999999999999</v>
      </c>
      <c r="M303" s="21">
        <f t="shared" si="202"/>
        <v>0.45599999999999596</v>
      </c>
      <c r="N303" s="21">
        <f t="shared" ref="N303" si="204">M303/0.27</f>
        <v>1.6888888888888738</v>
      </c>
      <c r="O303" s="9"/>
      <c r="P303" s="9"/>
      <c r="R303" s="21">
        <v>37.585000000000001</v>
      </c>
      <c r="S303" s="21">
        <f>L303-R303</f>
        <v>0.50399999999999778</v>
      </c>
      <c r="T303" s="25">
        <f>R303-K303</f>
        <v>-4.8000000000001819E-2</v>
      </c>
      <c r="U303" s="21"/>
      <c r="V303" s="21"/>
      <c r="W303" s="21"/>
      <c r="X303" s="21"/>
      <c r="Y303" s="9"/>
      <c r="Z303" s="9"/>
    </row>
    <row r="304" spans="1:26" ht="15.5" customHeight="1">
      <c r="B304" s="2"/>
      <c r="C304" s="53">
        <v>1.91</v>
      </c>
      <c r="D304" s="54">
        <v>2.08</v>
      </c>
      <c r="E304" s="54">
        <v>1.8</v>
      </c>
      <c r="F304" s="62">
        <v>1.93</v>
      </c>
      <c r="G304" s="55"/>
      <c r="H304" s="22" t="s">
        <v>192</v>
      </c>
      <c r="I304" s="22" t="s">
        <v>213</v>
      </c>
      <c r="J304" s="22">
        <v>270</v>
      </c>
      <c r="K304" s="21">
        <v>37.5</v>
      </c>
      <c r="L304" s="21">
        <v>37.96</v>
      </c>
      <c r="M304" s="21">
        <f t="shared" si="202"/>
        <v>0.46000000000000085</v>
      </c>
      <c r="N304" s="21">
        <f>M304/0.27</f>
        <v>1.7037037037037068</v>
      </c>
      <c r="O304" s="9"/>
      <c r="P304" s="9"/>
      <c r="R304" s="21">
        <v>37.652999999999999</v>
      </c>
      <c r="S304" s="21">
        <f>L304-R304</f>
        <v>0.30700000000000216</v>
      </c>
      <c r="T304" s="21">
        <f>R304-K304</f>
        <v>0.15299999999999869</v>
      </c>
      <c r="U304" s="21">
        <f t="shared" si="203"/>
        <v>33.260869565217043</v>
      </c>
      <c r="V304" s="21">
        <f>((L304-R304)/M304)*100</f>
        <v>66.73913043478295</v>
      </c>
      <c r="W304" s="21"/>
      <c r="X304" s="21"/>
      <c r="Y304" s="9"/>
      <c r="Z304" s="9"/>
    </row>
    <row r="305" spans="1:26" ht="15.5" customHeight="1">
      <c r="C305" s="53">
        <v>1.91</v>
      </c>
      <c r="D305" s="54">
        <v>2.08</v>
      </c>
      <c r="E305" s="54">
        <v>1.8</v>
      </c>
      <c r="F305" s="62">
        <v>1.93</v>
      </c>
      <c r="G305" s="55"/>
      <c r="H305" s="2" t="s">
        <v>2</v>
      </c>
      <c r="I305" s="2" t="s">
        <v>172</v>
      </c>
      <c r="J305" s="2">
        <v>400</v>
      </c>
      <c r="K305" s="9">
        <v>38.295000000000002</v>
      </c>
      <c r="L305" s="9">
        <v>39.051000000000002</v>
      </c>
      <c r="M305" s="9">
        <f t="shared" si="202"/>
        <v>0.75600000000000023</v>
      </c>
      <c r="N305" s="9">
        <f>M305/0.4</f>
        <v>1.8900000000000006</v>
      </c>
      <c r="O305" s="9"/>
      <c r="P305" s="9"/>
      <c r="R305" s="48"/>
      <c r="S305" s="48"/>
      <c r="T305" s="48"/>
      <c r="U305" s="43"/>
      <c r="V305" s="48"/>
      <c r="W305" s="21"/>
      <c r="X305" s="21"/>
      <c r="Y305" s="9"/>
      <c r="Z305" s="9"/>
    </row>
    <row r="306" spans="1:26" ht="15.5" customHeight="1">
      <c r="C306" s="53">
        <v>1.91</v>
      </c>
      <c r="D306" s="54">
        <v>2.08</v>
      </c>
      <c r="E306" s="54">
        <v>1.8</v>
      </c>
      <c r="F306" s="62">
        <v>1.93</v>
      </c>
      <c r="G306" s="55"/>
      <c r="H306" s="2" t="s">
        <v>130</v>
      </c>
      <c r="I306" s="2" t="s">
        <v>173</v>
      </c>
      <c r="J306" s="2">
        <v>400</v>
      </c>
      <c r="K306" s="9">
        <v>36.908999999999999</v>
      </c>
      <c r="L306" s="9">
        <v>37.587000000000003</v>
      </c>
      <c r="M306" s="9">
        <f t="shared" si="202"/>
        <v>0.67800000000000438</v>
      </c>
      <c r="N306" s="9">
        <f t="shared" ref="N306:N307" si="205">M306/0.4</f>
        <v>1.6950000000000109</v>
      </c>
      <c r="O306" s="9"/>
      <c r="P306" s="9"/>
      <c r="R306" s="48"/>
      <c r="S306" s="48"/>
      <c r="T306" s="48"/>
      <c r="U306" s="43"/>
      <c r="V306" s="48"/>
      <c r="W306" s="21"/>
      <c r="X306" s="21"/>
      <c r="Y306" s="9"/>
      <c r="Z306" s="9"/>
    </row>
    <row r="307" spans="1:26" ht="15.5" customHeight="1" thickBot="1">
      <c r="A307" s="116"/>
      <c r="B307" s="3"/>
      <c r="C307" s="56">
        <v>1.91</v>
      </c>
      <c r="D307" s="57">
        <v>2.08</v>
      </c>
      <c r="E307" s="57">
        <v>1.8</v>
      </c>
      <c r="F307" s="81">
        <v>1.93</v>
      </c>
      <c r="G307" s="58"/>
      <c r="H307" s="3" t="s">
        <v>144</v>
      </c>
      <c r="I307" s="3" t="s">
        <v>174</v>
      </c>
      <c r="J307" s="3">
        <v>400</v>
      </c>
      <c r="K307" s="10">
        <v>37</v>
      </c>
      <c r="L307" s="10">
        <v>37.786000000000001</v>
      </c>
      <c r="M307" s="10">
        <f t="shared" si="202"/>
        <v>0.78600000000000136</v>
      </c>
      <c r="N307" s="10">
        <f t="shared" si="205"/>
        <v>1.9650000000000034</v>
      </c>
      <c r="O307" s="10"/>
      <c r="P307" s="10"/>
      <c r="Q307" s="6"/>
      <c r="R307" s="49"/>
      <c r="S307" s="49"/>
      <c r="T307" s="49"/>
      <c r="U307" s="44"/>
      <c r="V307" s="49"/>
      <c r="W307" s="42"/>
      <c r="X307" s="42"/>
      <c r="Y307" s="10"/>
      <c r="Z307" s="10"/>
    </row>
    <row r="308" spans="1:26" ht="15.5" customHeight="1">
      <c r="A308" s="117" t="s">
        <v>282</v>
      </c>
      <c r="B308" s="2" t="s">
        <v>175</v>
      </c>
      <c r="C308" s="11">
        <v>0.54</v>
      </c>
      <c r="D308" s="2">
        <v>1.1200000000000001</v>
      </c>
      <c r="E308" s="2">
        <v>0.59</v>
      </c>
      <c r="F308" s="9">
        <f t="shared" ref="F308:F313" si="206">AVERAGEA(C308:E308)</f>
        <v>0.75</v>
      </c>
      <c r="G308" s="30">
        <f>STDEVA(C308:E308)</f>
        <v>0.32140317359976422</v>
      </c>
      <c r="H308" s="22" t="s">
        <v>188</v>
      </c>
      <c r="I308" s="22" t="s">
        <v>214</v>
      </c>
      <c r="J308" s="22">
        <v>635</v>
      </c>
      <c r="K308" s="21">
        <v>37.347999999999999</v>
      </c>
      <c r="L308" s="21">
        <v>38.347999999999999</v>
      </c>
      <c r="M308" s="21">
        <f t="shared" si="202"/>
        <v>1</v>
      </c>
      <c r="N308" s="21">
        <f>M308/0.635</f>
        <v>1.5748031496062991</v>
      </c>
      <c r="O308" s="9">
        <f>AVERAGEA(N308:N313)</f>
        <v>0.73517060367454301</v>
      </c>
      <c r="P308" s="9">
        <f>STDEVA(N308:N313)</f>
        <v>0.4116023519931884</v>
      </c>
      <c r="Q308" s="15"/>
      <c r="R308" s="50">
        <v>37.935000000000002</v>
      </c>
      <c r="S308" s="21">
        <f>L308-R308</f>
        <v>0.4129999999999967</v>
      </c>
      <c r="T308" s="21">
        <f>R308-K308</f>
        <v>0.5870000000000033</v>
      </c>
      <c r="U308" s="21">
        <f t="shared" ref="U308:U309" si="207">(T308/$M308)*100</f>
        <v>58.70000000000033</v>
      </c>
      <c r="V308" s="21">
        <f>((L308-R308)/M308)*100</f>
        <v>41.29999999999967</v>
      </c>
      <c r="W308" s="21">
        <f>AVERAGEA(U308:U310)</f>
        <v>52.471387283237448</v>
      </c>
      <c r="X308" s="21">
        <f>AVERAGEA(V308:V310)</f>
        <v>47.528612716762552</v>
      </c>
      <c r="Y308" s="9">
        <f>STDEVA(U308:U310)</f>
        <v>8.8085885788156375</v>
      </c>
      <c r="Z308" s="9">
        <f>STDEVA(V308:V310)</f>
        <v>8.808588578815586</v>
      </c>
    </row>
    <row r="309" spans="1:26" ht="15.5" customHeight="1">
      <c r="B309" s="2"/>
      <c r="C309" s="53">
        <v>0.54</v>
      </c>
      <c r="D309" s="54">
        <v>1.1200000000000001</v>
      </c>
      <c r="E309" s="54">
        <v>0.59</v>
      </c>
      <c r="F309" s="62">
        <f t="shared" si="206"/>
        <v>0.75</v>
      </c>
      <c r="G309" s="55"/>
      <c r="H309" s="22" t="s">
        <v>191</v>
      </c>
      <c r="I309" s="22" t="s">
        <v>215</v>
      </c>
      <c r="J309" s="22">
        <v>635</v>
      </c>
      <c r="K309" s="21">
        <v>36.164999999999999</v>
      </c>
      <c r="L309" s="21">
        <v>36.511000000000003</v>
      </c>
      <c r="M309" s="21">
        <f t="shared" si="202"/>
        <v>0.34600000000000364</v>
      </c>
      <c r="N309" s="21">
        <f t="shared" ref="N309:N310" si="208">M309/0.635</f>
        <v>0.54488188976378527</v>
      </c>
      <c r="O309" s="9"/>
      <c r="P309" s="9"/>
      <c r="R309" s="21">
        <v>36.325000000000003</v>
      </c>
      <c r="S309" s="21">
        <f>L309-R309</f>
        <v>0.18599999999999994</v>
      </c>
      <c r="T309" s="21">
        <f>R309-K309</f>
        <v>0.16000000000000369</v>
      </c>
      <c r="U309" s="21">
        <f t="shared" si="207"/>
        <v>46.242774566474573</v>
      </c>
      <c r="V309" s="21">
        <f>((L309-R309)/M309)*100</f>
        <v>53.757225433525434</v>
      </c>
      <c r="W309" s="21"/>
      <c r="X309" s="21"/>
      <c r="Y309" s="9"/>
      <c r="Z309" s="9"/>
    </row>
    <row r="310" spans="1:26" ht="15.5" customHeight="1">
      <c r="B310" s="2"/>
      <c r="C310" s="53">
        <v>0.54</v>
      </c>
      <c r="D310" s="54">
        <v>1.1200000000000001</v>
      </c>
      <c r="E310" s="54">
        <v>0.59</v>
      </c>
      <c r="F310" s="62">
        <f t="shared" si="206"/>
        <v>0.75</v>
      </c>
      <c r="G310" s="55"/>
      <c r="H310" s="22" t="s">
        <v>192</v>
      </c>
      <c r="I310" s="22" t="s">
        <v>216</v>
      </c>
      <c r="J310" s="22">
        <v>635</v>
      </c>
      <c r="K310" s="21">
        <v>37.222999999999999</v>
      </c>
      <c r="L310" s="21">
        <v>37.597000000000001</v>
      </c>
      <c r="M310" s="21">
        <f t="shared" si="202"/>
        <v>0.37400000000000233</v>
      </c>
      <c r="N310" s="21">
        <f t="shared" si="208"/>
        <v>0.58897637795275959</v>
      </c>
      <c r="O310" s="9"/>
      <c r="P310" s="9"/>
      <c r="R310" s="21">
        <v>37.201000000000001</v>
      </c>
      <c r="S310" s="21">
        <f>L310-R310</f>
        <v>0.3960000000000008</v>
      </c>
      <c r="T310" s="25">
        <f>R310-K310</f>
        <v>-2.1999999999998465E-2</v>
      </c>
      <c r="U310" s="21"/>
      <c r="V310" s="25"/>
      <c r="W310" s="21"/>
      <c r="X310" s="21"/>
      <c r="Y310" s="9"/>
      <c r="Z310" s="9"/>
    </row>
    <row r="311" spans="1:26" ht="15.5" customHeight="1">
      <c r="C311" s="53">
        <v>0.54</v>
      </c>
      <c r="D311" s="54">
        <v>1.1200000000000001</v>
      </c>
      <c r="E311" s="54">
        <v>0.59</v>
      </c>
      <c r="F311" s="62">
        <f t="shared" si="206"/>
        <v>0.75</v>
      </c>
      <c r="G311" s="55"/>
      <c r="H311" s="2" t="s">
        <v>2</v>
      </c>
      <c r="I311" s="2" t="s">
        <v>176</v>
      </c>
      <c r="J311" s="2">
        <v>635</v>
      </c>
      <c r="K311" s="9">
        <v>36.545999999999999</v>
      </c>
      <c r="L311" s="9">
        <v>36.905000000000001</v>
      </c>
      <c r="M311" s="9">
        <f t="shared" si="202"/>
        <v>0.35900000000000176</v>
      </c>
      <c r="N311" s="9">
        <f>M311/0.635</f>
        <v>0.56535433070866414</v>
      </c>
      <c r="O311" s="9"/>
      <c r="P311" s="9"/>
      <c r="R311" s="43"/>
      <c r="S311" s="43"/>
      <c r="T311" s="43"/>
      <c r="U311" s="43"/>
      <c r="V311" s="48"/>
      <c r="W311" s="21"/>
      <c r="X311" s="21"/>
      <c r="Y311" s="9"/>
      <c r="Z311" s="9"/>
    </row>
    <row r="312" spans="1:26" ht="15.5" customHeight="1">
      <c r="B312" s="2"/>
      <c r="C312" s="53">
        <v>0.54</v>
      </c>
      <c r="D312" s="54">
        <v>1.1200000000000001</v>
      </c>
      <c r="E312" s="54">
        <v>0.59</v>
      </c>
      <c r="F312" s="62">
        <f t="shared" si="206"/>
        <v>0.75</v>
      </c>
      <c r="G312" s="55"/>
      <c r="H312" s="2" t="s">
        <v>130</v>
      </c>
      <c r="I312" s="2" t="s">
        <v>177</v>
      </c>
      <c r="J312" s="2">
        <v>635</v>
      </c>
      <c r="K312" s="9">
        <v>37.655000000000001</v>
      </c>
      <c r="L312" s="9">
        <v>38.011000000000003</v>
      </c>
      <c r="M312" s="9">
        <f t="shared" si="202"/>
        <v>0.35600000000000165</v>
      </c>
      <c r="N312" s="9">
        <f t="shared" ref="N312:N313" si="209">M312/0.635</f>
        <v>0.56062992125984512</v>
      </c>
      <c r="O312" s="9"/>
      <c r="P312" s="9"/>
      <c r="R312" s="48"/>
      <c r="S312" s="48"/>
      <c r="T312" s="48"/>
      <c r="U312" s="43"/>
      <c r="V312" s="48"/>
      <c r="W312" s="21"/>
      <c r="X312" s="21"/>
      <c r="Y312" s="9"/>
      <c r="Z312" s="9"/>
    </row>
    <row r="313" spans="1:26" ht="15.5" customHeight="1" thickBot="1">
      <c r="A313" s="116"/>
      <c r="B313" s="3"/>
      <c r="C313" s="53">
        <v>0.54</v>
      </c>
      <c r="D313" s="54">
        <v>1.1200000000000001</v>
      </c>
      <c r="E313" s="54">
        <v>0.59</v>
      </c>
      <c r="F313" s="81">
        <f t="shared" si="206"/>
        <v>0.75</v>
      </c>
      <c r="G313" s="58"/>
      <c r="H313" s="3" t="s">
        <v>144</v>
      </c>
      <c r="I313" s="3" t="s">
        <v>178</v>
      </c>
      <c r="J313" s="3">
        <v>635</v>
      </c>
      <c r="K313" s="10">
        <v>36.939</v>
      </c>
      <c r="L313" s="10">
        <v>37.305</v>
      </c>
      <c r="M313" s="10">
        <f t="shared" si="202"/>
        <v>0.36599999999999966</v>
      </c>
      <c r="N313" s="10">
        <f t="shared" si="209"/>
        <v>0.57637795275590498</v>
      </c>
      <c r="O313" s="10"/>
      <c r="P313" s="10"/>
      <c r="Q313" s="6"/>
      <c r="R313" s="49"/>
      <c r="S313" s="49"/>
      <c r="T313" s="49"/>
      <c r="U313" s="44"/>
      <c r="V313" s="49"/>
      <c r="W313" s="42"/>
      <c r="X313" s="42"/>
      <c r="Y313" s="10"/>
      <c r="Z313" s="10"/>
    </row>
    <row r="314" spans="1:26" ht="15.5" customHeight="1">
      <c r="A314" s="117" t="s">
        <v>283</v>
      </c>
      <c r="B314" s="8" t="s">
        <v>179</v>
      </c>
      <c r="C314" s="19">
        <v>0.47</v>
      </c>
      <c r="D314" s="8">
        <v>0.42</v>
      </c>
      <c r="E314" s="8">
        <v>0.46</v>
      </c>
      <c r="F314" s="9">
        <f>AVERAGEA(C314:E314)</f>
        <v>0.44999999999999996</v>
      </c>
      <c r="G314" s="30">
        <f>STDEVA(C314:E314)</f>
        <v>2.6457513110645911E-2</v>
      </c>
      <c r="H314" s="22" t="s">
        <v>188</v>
      </c>
      <c r="I314" s="22" t="s">
        <v>217</v>
      </c>
      <c r="J314" s="22">
        <v>1080</v>
      </c>
      <c r="K314" s="21">
        <v>38.281999999999996</v>
      </c>
      <c r="L314" s="21">
        <v>38.835999999999999</v>
      </c>
      <c r="M314" s="21">
        <f t="shared" si="202"/>
        <v>0.55400000000000205</v>
      </c>
      <c r="N314" s="21">
        <f>M314/1.08</f>
        <v>0.51296296296296484</v>
      </c>
      <c r="O314" s="9">
        <f>AVERAGEA(N314:N318)</f>
        <v>0.76388888888888884</v>
      </c>
      <c r="P314" s="9">
        <f>STDEVA(N314:N318)</f>
        <v>0.39044606669983456</v>
      </c>
      <c r="Q314" s="15"/>
      <c r="R314" s="21"/>
      <c r="S314" s="21"/>
      <c r="T314" s="21"/>
      <c r="U314" s="21"/>
      <c r="V314" s="21"/>
      <c r="W314" s="21"/>
      <c r="X314" s="21"/>
      <c r="Y314" s="9"/>
      <c r="Z314" s="9"/>
    </row>
    <row r="315" spans="1:26" ht="15.5" customHeight="1">
      <c r="B315" s="2"/>
      <c r="C315" s="53">
        <v>0.47</v>
      </c>
      <c r="D315" s="54">
        <v>0.42</v>
      </c>
      <c r="E315" s="54">
        <v>0.46</v>
      </c>
      <c r="F315" s="54">
        <v>0.44999999999999996</v>
      </c>
      <c r="G315" s="59"/>
      <c r="H315" s="22" t="s">
        <v>191</v>
      </c>
      <c r="I315" s="22" t="s">
        <v>218</v>
      </c>
      <c r="J315" s="22">
        <v>1080</v>
      </c>
      <c r="K315" s="21">
        <v>37.362000000000002</v>
      </c>
      <c r="L315" s="21">
        <v>37.975000000000001</v>
      </c>
      <c r="M315" s="21">
        <f t="shared" si="202"/>
        <v>0.61299999999999955</v>
      </c>
      <c r="N315" s="21">
        <f t="shared" ref="N315" si="210">M315/1.08</f>
        <v>0.56759259259259209</v>
      </c>
      <c r="O315" s="9"/>
      <c r="P315" s="9"/>
      <c r="R315" s="21">
        <v>37.421999999999997</v>
      </c>
      <c r="S315" s="21">
        <v>0.55300000000000438</v>
      </c>
      <c r="T315" s="21">
        <v>5.9999999999995168E-2</v>
      </c>
      <c r="U315" s="21">
        <v>9.787928221858925</v>
      </c>
      <c r="V315" s="21">
        <v>90.21207177814108</v>
      </c>
      <c r="W315" s="21">
        <v>10.321939058737364</v>
      </c>
      <c r="X315" s="21">
        <v>89.678060941262629</v>
      </c>
      <c r="Y315" s="9">
        <v>0.75520536796769355</v>
      </c>
      <c r="Z315" s="9">
        <v>0.75520536796770232</v>
      </c>
    </row>
    <row r="316" spans="1:26" ht="15.5" customHeight="1">
      <c r="B316" s="2"/>
      <c r="C316" s="53">
        <v>0.47</v>
      </c>
      <c r="D316" s="54">
        <v>0.42</v>
      </c>
      <c r="E316" s="54">
        <v>0.46</v>
      </c>
      <c r="F316" s="54">
        <v>0.44999999999999996</v>
      </c>
      <c r="G316" s="59"/>
      <c r="H316" s="22" t="s">
        <v>192</v>
      </c>
      <c r="I316" s="22" t="s">
        <v>219</v>
      </c>
      <c r="J316" s="22">
        <v>1080</v>
      </c>
      <c r="K316" s="21">
        <v>36.81</v>
      </c>
      <c r="L316" s="21">
        <v>37.289000000000001</v>
      </c>
      <c r="M316" s="21">
        <f t="shared" si="202"/>
        <v>0.4789999999999992</v>
      </c>
      <c r="N316" s="21">
        <f>M316/1.08</f>
        <v>0.44351851851851776</v>
      </c>
      <c r="O316" s="9"/>
      <c r="P316" s="9"/>
      <c r="R316" s="21">
        <v>36.862000000000002</v>
      </c>
      <c r="S316" s="21">
        <v>0.4269999999999996</v>
      </c>
      <c r="T316" s="25">
        <v>5.1999999999999602E-2</v>
      </c>
      <c r="U316" s="21">
        <v>10.855949895615801</v>
      </c>
      <c r="V316" s="21">
        <v>89.144050104384192</v>
      </c>
      <c r="W316" s="21"/>
      <c r="X316" s="21"/>
      <c r="Y316" s="9"/>
      <c r="Z316" s="9"/>
    </row>
    <row r="317" spans="1:26" ht="15.5" customHeight="1">
      <c r="B317" s="2"/>
      <c r="C317" s="53">
        <v>0.47</v>
      </c>
      <c r="D317" s="54">
        <v>0.42</v>
      </c>
      <c r="E317" s="54">
        <v>0.46</v>
      </c>
      <c r="F317" s="54">
        <v>0.44999999999999996</v>
      </c>
      <c r="G317" s="59"/>
      <c r="H317" s="2" t="s">
        <v>130</v>
      </c>
      <c r="I317" s="2" t="s">
        <v>182</v>
      </c>
      <c r="J317" s="2">
        <v>1080</v>
      </c>
      <c r="K317" s="9">
        <v>36.072000000000003</v>
      </c>
      <c r="L317" s="9">
        <v>37.566000000000003</v>
      </c>
      <c r="M317" s="9">
        <f t="shared" si="202"/>
        <v>1.4939999999999998</v>
      </c>
      <c r="N317" s="9">
        <f t="shared" ref="N317:N318" si="211">M317/1.08</f>
        <v>1.3833333333333331</v>
      </c>
      <c r="O317" s="9"/>
      <c r="P317" s="9"/>
      <c r="R317" s="48"/>
      <c r="S317" s="48"/>
      <c r="T317" s="48"/>
      <c r="U317" s="43"/>
      <c r="V317" s="48"/>
      <c r="W317" s="21"/>
      <c r="X317" s="21"/>
      <c r="Y317" s="9"/>
      <c r="Z317" s="9"/>
    </row>
    <row r="318" spans="1:26" ht="15.5" customHeight="1" thickBot="1">
      <c r="A318" s="116"/>
      <c r="B318" s="3"/>
      <c r="C318" s="53">
        <v>0.47</v>
      </c>
      <c r="D318" s="54">
        <v>0.42</v>
      </c>
      <c r="E318" s="54">
        <v>0.46</v>
      </c>
      <c r="F318" s="57">
        <v>0.44999999999999996</v>
      </c>
      <c r="G318" s="60"/>
      <c r="H318" s="3" t="s">
        <v>144</v>
      </c>
      <c r="I318" s="3" t="s">
        <v>183</v>
      </c>
      <c r="J318" s="3">
        <v>1080</v>
      </c>
      <c r="K318" s="10">
        <v>37.020000000000003</v>
      </c>
      <c r="L318" s="10">
        <v>38.005000000000003</v>
      </c>
      <c r="M318" s="10">
        <f t="shared" si="202"/>
        <v>0.98499999999999943</v>
      </c>
      <c r="N318" s="10">
        <f t="shared" si="211"/>
        <v>0.91203703703703642</v>
      </c>
      <c r="O318" s="10"/>
      <c r="P318" s="10"/>
      <c r="Q318" s="6"/>
      <c r="R318" s="49"/>
      <c r="S318" s="49"/>
      <c r="T318" s="49"/>
      <c r="U318" s="44"/>
      <c r="V318" s="49"/>
      <c r="W318" s="42"/>
      <c r="X318" s="42"/>
      <c r="Y318" s="10"/>
      <c r="Z318" s="10"/>
    </row>
    <row r="319" spans="1:26" ht="15.5" customHeight="1">
      <c r="A319" s="117" t="s">
        <v>284</v>
      </c>
      <c r="B319" s="8" t="s">
        <v>184</v>
      </c>
      <c r="C319" s="19">
        <v>2.2599999999999998</v>
      </c>
      <c r="D319" s="8">
        <v>2.1</v>
      </c>
      <c r="E319" s="8">
        <v>2.27</v>
      </c>
      <c r="F319" s="2">
        <v>2.21</v>
      </c>
      <c r="G319" s="30">
        <f>STDEVA(C319:E319)</f>
        <v>9.5393920141694455E-2</v>
      </c>
      <c r="H319" s="22" t="s">
        <v>188</v>
      </c>
      <c r="I319" s="22" t="s">
        <v>220</v>
      </c>
      <c r="J319" s="22">
        <v>400</v>
      </c>
      <c r="K319" s="21">
        <v>36.997999999999998</v>
      </c>
      <c r="L319" s="21">
        <v>37.558</v>
      </c>
      <c r="M319" s="21">
        <f t="shared" si="202"/>
        <v>0.56000000000000227</v>
      </c>
      <c r="N319" s="21">
        <f>M319/0.4</f>
        <v>1.4000000000000057</v>
      </c>
      <c r="O319" s="9">
        <f>AVERAGEA(N319:N324)</f>
        <v>1.6941666666666706</v>
      </c>
      <c r="P319" s="9">
        <f>STDEVA(N319:N324)</f>
        <v>0.25239684361469994</v>
      </c>
      <c r="Q319" s="27"/>
      <c r="R319" s="21">
        <v>37.164999999999999</v>
      </c>
      <c r="S319" s="21">
        <f>L319-R319</f>
        <v>0.39300000000000068</v>
      </c>
      <c r="T319" s="21">
        <f>R319-K319</f>
        <v>0.16700000000000159</v>
      </c>
      <c r="U319" s="21">
        <f t="shared" ref="U319:U321" si="212">(T319/$M319)*100</f>
        <v>29.821428571428733</v>
      </c>
      <c r="V319" s="21">
        <f>((L319-R319)/M319)*100</f>
        <v>70.178571428571274</v>
      </c>
      <c r="W319" s="21">
        <f>AVERAGEA(U319:U321)</f>
        <v>36.295442954692824</v>
      </c>
      <c r="X319" s="21">
        <f>AVERAGEA(V319:V321)</f>
        <v>63.704557045307183</v>
      </c>
      <c r="Y319" s="9">
        <f>STDEVA(U319:U321)</f>
        <v>7.4983452651181901</v>
      </c>
      <c r="Z319" s="9">
        <f>STDEVA(V319:V321)</f>
        <v>7.498345265118215</v>
      </c>
    </row>
    <row r="320" spans="1:26" ht="15.5" customHeight="1">
      <c r="B320" s="2"/>
      <c r="C320" s="53">
        <v>2.2599999999999998</v>
      </c>
      <c r="D320" s="54">
        <v>2.1</v>
      </c>
      <c r="E320" s="54">
        <v>2.27</v>
      </c>
      <c r="F320" s="54">
        <v>2.21</v>
      </c>
      <c r="G320" s="59"/>
      <c r="H320" s="22" t="s">
        <v>191</v>
      </c>
      <c r="I320" s="22" t="s">
        <v>221</v>
      </c>
      <c r="J320" s="22">
        <v>400</v>
      </c>
      <c r="K320" s="21">
        <v>37.034999999999997</v>
      </c>
      <c r="L320" s="21">
        <v>37.718000000000004</v>
      </c>
      <c r="M320" s="21">
        <f t="shared" si="202"/>
        <v>0.68300000000000693</v>
      </c>
      <c r="N320" s="21">
        <f t="shared" ref="N320:N321" si="213">M320/0.4</f>
        <v>1.7075000000000173</v>
      </c>
      <c r="O320" s="9"/>
      <c r="P320" s="9"/>
      <c r="Q320" s="26"/>
      <c r="R320" s="21">
        <v>37.271000000000001</v>
      </c>
      <c r="S320" s="21">
        <f>L320-R320</f>
        <v>0.44700000000000273</v>
      </c>
      <c r="T320" s="21">
        <f>R320-K320</f>
        <v>0.23600000000000421</v>
      </c>
      <c r="U320" s="21">
        <f t="shared" si="212"/>
        <v>34.553440702782112</v>
      </c>
      <c r="V320" s="21">
        <f>((L320-R320)/M320)*100</f>
        <v>65.446559297217888</v>
      </c>
      <c r="W320" s="21"/>
      <c r="X320" s="21"/>
      <c r="Y320" s="9"/>
      <c r="Z320" s="9"/>
    </row>
    <row r="321" spans="1:26" ht="15.5" customHeight="1">
      <c r="B321" s="2"/>
      <c r="C321" s="53">
        <v>2.2599999999999998</v>
      </c>
      <c r="D321" s="54">
        <v>2.1</v>
      </c>
      <c r="E321" s="54">
        <v>2.27</v>
      </c>
      <c r="F321" s="54">
        <v>2.21</v>
      </c>
      <c r="G321" s="59"/>
      <c r="H321" s="22" t="s">
        <v>192</v>
      </c>
      <c r="I321" s="22" t="s">
        <v>183</v>
      </c>
      <c r="J321" s="22">
        <v>400</v>
      </c>
      <c r="K321" s="21">
        <v>36.953000000000003</v>
      </c>
      <c r="L321" s="21">
        <v>37.781999999999996</v>
      </c>
      <c r="M321" s="21">
        <f t="shared" si="202"/>
        <v>0.82899999999999352</v>
      </c>
      <c r="N321" s="21">
        <f t="shared" si="213"/>
        <v>2.0724999999999838</v>
      </c>
      <c r="O321" s="9"/>
      <c r="P321" s="9"/>
      <c r="Q321" s="26"/>
      <c r="R321" s="21">
        <v>37.322000000000003</v>
      </c>
      <c r="S321" s="21">
        <f>L321-R321</f>
        <v>0.45999999999999375</v>
      </c>
      <c r="T321" s="21">
        <f>R321-K321</f>
        <v>0.36899999999999977</v>
      </c>
      <c r="U321" s="21">
        <f t="shared" si="212"/>
        <v>44.511459589867627</v>
      </c>
      <c r="V321" s="21">
        <f>((L321-R321)/M321)*100</f>
        <v>55.488540410132373</v>
      </c>
      <c r="W321" s="21"/>
      <c r="X321" s="21"/>
      <c r="Y321" s="9"/>
      <c r="Z321" s="9"/>
    </row>
    <row r="322" spans="1:26" ht="15.5" customHeight="1">
      <c r="C322" s="53">
        <v>2.2599999999999998</v>
      </c>
      <c r="D322" s="54">
        <v>2.1</v>
      </c>
      <c r="E322" s="54">
        <v>2.27</v>
      </c>
      <c r="F322" s="54">
        <v>2.21</v>
      </c>
      <c r="G322" s="59"/>
      <c r="H322" s="2" t="s">
        <v>2</v>
      </c>
      <c r="I322" s="2" t="s">
        <v>185</v>
      </c>
      <c r="J322" s="2">
        <v>400</v>
      </c>
      <c r="K322" s="9">
        <v>37.387</v>
      </c>
      <c r="L322" s="9">
        <v>38.118000000000002</v>
      </c>
      <c r="M322" s="9">
        <f t="shared" si="202"/>
        <v>0.73100000000000165</v>
      </c>
      <c r="N322" s="9">
        <f>M322/0.4</f>
        <v>1.8275000000000041</v>
      </c>
      <c r="O322" s="9"/>
      <c r="P322" s="9"/>
      <c r="R322" s="48"/>
      <c r="S322" s="48"/>
      <c r="T322" s="48"/>
      <c r="U322" s="43"/>
      <c r="V322" s="48"/>
      <c r="W322" s="21"/>
      <c r="X322" s="21"/>
      <c r="Y322" s="9"/>
      <c r="Z322" s="9"/>
    </row>
    <row r="323" spans="1:26" ht="15.5" customHeight="1">
      <c r="B323" s="2"/>
      <c r="C323" s="53">
        <v>2.2599999999999998</v>
      </c>
      <c r="D323" s="54">
        <v>2.1</v>
      </c>
      <c r="E323" s="54">
        <v>2.27</v>
      </c>
      <c r="F323" s="54">
        <v>2.21</v>
      </c>
      <c r="G323" s="59"/>
      <c r="H323" s="2" t="s">
        <v>130</v>
      </c>
      <c r="I323" s="2" t="s">
        <v>186</v>
      </c>
      <c r="J323" s="2">
        <v>400</v>
      </c>
      <c r="K323" s="9">
        <v>37.966999999999999</v>
      </c>
      <c r="L323" s="9">
        <v>38.658000000000001</v>
      </c>
      <c r="M323" s="9">
        <f t="shared" si="202"/>
        <v>0.6910000000000025</v>
      </c>
      <c r="N323" s="9">
        <f t="shared" ref="N323:N324" si="214">M323/0.4</f>
        <v>1.7275000000000063</v>
      </c>
      <c r="O323" s="9"/>
      <c r="P323" s="9"/>
      <c r="R323" s="48"/>
      <c r="S323" s="48"/>
      <c r="T323" s="48"/>
      <c r="U323" s="43"/>
      <c r="V323" s="48"/>
      <c r="W323" s="21"/>
      <c r="X323" s="21"/>
      <c r="Y323" s="9"/>
      <c r="Z323" s="9"/>
    </row>
    <row r="324" spans="1:26" ht="16" thickBot="1">
      <c r="A324" s="116"/>
      <c r="B324" s="3"/>
      <c r="C324" s="56">
        <v>2.2599999999999998</v>
      </c>
      <c r="D324" s="57">
        <v>2.1</v>
      </c>
      <c r="E324" s="57">
        <v>2.27</v>
      </c>
      <c r="F324" s="57">
        <v>2.21</v>
      </c>
      <c r="G324" s="60"/>
      <c r="H324" s="3" t="s">
        <v>144</v>
      </c>
      <c r="I324" s="3" t="s">
        <v>187</v>
      </c>
      <c r="J324" s="3">
        <v>400</v>
      </c>
      <c r="K324" s="10">
        <v>37.091999999999999</v>
      </c>
      <c r="L324" s="10">
        <v>37.664000000000001</v>
      </c>
      <c r="M324" s="10">
        <f t="shared" si="202"/>
        <v>0.57200000000000273</v>
      </c>
      <c r="N324" s="10">
        <f t="shared" si="214"/>
        <v>1.4300000000000068</v>
      </c>
      <c r="O324" s="10"/>
      <c r="P324" s="49"/>
      <c r="Q324" s="6"/>
      <c r="R324" s="49"/>
      <c r="S324" s="49"/>
      <c r="T324" s="49"/>
      <c r="U324" s="44"/>
      <c r="V324" s="49"/>
      <c r="W324" s="42"/>
      <c r="X324" s="42"/>
      <c r="Y324" s="10"/>
      <c r="Z324" s="10"/>
    </row>
  </sheetData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E9D5-8BF5-42A7-989F-170039777936}">
  <dimension ref="A1:AG353"/>
  <sheetViews>
    <sheetView zoomScale="89" zoomScaleNormal="89" workbookViewId="0">
      <selection activeCell="G2" sqref="G2"/>
    </sheetView>
  </sheetViews>
  <sheetFormatPr baseColWidth="10" defaultRowHeight="15"/>
  <cols>
    <col min="1" max="1" width="20.1640625" style="112" customWidth="1"/>
    <col min="3" max="3" width="20.6640625" customWidth="1"/>
    <col min="4" max="4" width="21.83203125" customWidth="1"/>
    <col min="5" max="5" width="15.83203125" customWidth="1"/>
    <col min="6" max="6" width="15.1640625" customWidth="1"/>
    <col min="7" max="7" width="12.1640625" customWidth="1"/>
    <col min="8" max="8" width="10.83203125" customWidth="1"/>
    <col min="9" max="9" width="10" customWidth="1"/>
    <col min="10" max="10" width="12" customWidth="1"/>
    <col min="11" max="11" width="17.5" customWidth="1"/>
    <col min="12" max="12" width="18.5" customWidth="1"/>
    <col min="13" max="13" width="15.5" customWidth="1"/>
    <col min="14" max="14" width="16.6640625" customWidth="1"/>
    <col min="15" max="15" width="12.6640625" customWidth="1"/>
    <col min="16" max="16" width="12.5" customWidth="1"/>
    <col min="17" max="17" width="13" customWidth="1"/>
    <col min="19" max="19" width="17.83203125" customWidth="1"/>
    <col min="20" max="20" width="13" customWidth="1"/>
    <col min="21" max="21" width="49.1640625" customWidth="1"/>
    <col min="23" max="24" width="14.5" customWidth="1"/>
    <col min="25" max="25" width="29.1640625" customWidth="1"/>
    <col min="26" max="26" width="33.1640625" customWidth="1"/>
    <col min="27" max="27" width="17" style="2" customWidth="1"/>
    <col min="28" max="28" width="21" style="2" customWidth="1"/>
    <col min="29" max="29" width="13.33203125" style="2" customWidth="1"/>
    <col min="30" max="30" width="16.5" style="2" customWidth="1"/>
  </cols>
  <sheetData>
    <row r="1" spans="1:33" ht="25.5" customHeight="1"/>
    <row r="2" spans="1:33" ht="24.75" customHeight="1" thickBot="1">
      <c r="B2" s="6"/>
      <c r="C2" s="6"/>
      <c r="D2" s="6"/>
      <c r="E2" s="6"/>
      <c r="F2" s="6"/>
      <c r="G2" s="6"/>
      <c r="H2" s="6"/>
      <c r="I2" s="6"/>
      <c r="J2" s="6"/>
      <c r="K2" s="6"/>
      <c r="L2" s="82" t="s">
        <v>649</v>
      </c>
      <c r="M2" s="1"/>
      <c r="N2" s="1"/>
    </row>
    <row r="3" spans="1:33" ht="24.75" customHeight="1" thickBot="1">
      <c r="A3" s="115"/>
      <c r="B3" s="83"/>
      <c r="C3" s="4"/>
      <c r="D3" s="4"/>
      <c r="E3" s="4"/>
      <c r="F3" s="4"/>
      <c r="G3" s="119" t="s">
        <v>476</v>
      </c>
      <c r="H3" s="119"/>
      <c r="I3" s="119"/>
      <c r="J3" s="119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</row>
    <row r="4" spans="1:33" ht="22.5" customHeight="1" thickBot="1">
      <c r="A4" s="115"/>
      <c r="B4" s="88" t="s">
        <v>71</v>
      </c>
      <c r="C4" s="3" t="s">
        <v>507</v>
      </c>
      <c r="D4" s="3" t="s">
        <v>508</v>
      </c>
      <c r="E4" s="3" t="s">
        <v>509</v>
      </c>
      <c r="F4" s="3" t="s">
        <v>510</v>
      </c>
      <c r="G4" s="46" t="s">
        <v>83</v>
      </c>
      <c r="H4" s="3" t="s">
        <v>84</v>
      </c>
      <c r="I4" s="3" t="s">
        <v>85</v>
      </c>
      <c r="J4" s="3" t="s">
        <v>86</v>
      </c>
      <c r="K4" s="73" t="s">
        <v>487</v>
      </c>
      <c r="L4" s="3" t="s">
        <v>72</v>
      </c>
      <c r="M4" s="5" t="s">
        <v>75</v>
      </c>
      <c r="N4" s="5" t="s">
        <v>506</v>
      </c>
      <c r="O4" s="5" t="s">
        <v>5</v>
      </c>
      <c r="P4" s="5" t="s">
        <v>6</v>
      </c>
      <c r="Q4" s="5" t="s">
        <v>7</v>
      </c>
      <c r="R4" s="5" t="s">
        <v>654</v>
      </c>
      <c r="S4" s="5" t="s">
        <v>650</v>
      </c>
      <c r="T4" s="5" t="s">
        <v>488</v>
      </c>
      <c r="U4" s="5" t="s">
        <v>8</v>
      </c>
      <c r="V4" s="5" t="s">
        <v>76</v>
      </c>
      <c r="W4" s="5" t="s">
        <v>77</v>
      </c>
      <c r="X4" s="5" t="s">
        <v>79</v>
      </c>
      <c r="Y4" s="5" t="s">
        <v>78</v>
      </c>
      <c r="Z4" s="7" t="s">
        <v>80</v>
      </c>
      <c r="AA4" s="5" t="s">
        <v>81</v>
      </c>
      <c r="AB4" s="5" t="s">
        <v>82</v>
      </c>
      <c r="AC4" s="5" t="s">
        <v>477</v>
      </c>
      <c r="AD4" s="5" t="s">
        <v>478</v>
      </c>
    </row>
    <row r="5" spans="1:33" ht="15.5" customHeight="1">
      <c r="A5" s="112" t="s">
        <v>238</v>
      </c>
      <c r="B5" s="12" t="s">
        <v>222</v>
      </c>
      <c r="C5" s="2"/>
      <c r="D5" s="2"/>
      <c r="E5" s="2"/>
      <c r="F5" s="2">
        <v>12</v>
      </c>
      <c r="G5" s="11">
        <v>4.96</v>
      </c>
      <c r="H5" s="2">
        <v>4.37</v>
      </c>
      <c r="I5" s="2">
        <v>4.4800000000000004</v>
      </c>
      <c r="J5" s="9">
        <f>AVERAGEA(G5:I5)</f>
        <v>4.6033333333333335</v>
      </c>
      <c r="K5" s="30">
        <f>STDEVA(G5:I5)</f>
        <v>0.31374086972106968</v>
      </c>
      <c r="L5" s="13" t="s">
        <v>87</v>
      </c>
      <c r="M5" s="23" t="s">
        <v>285</v>
      </c>
      <c r="N5" s="16">
        <v>250</v>
      </c>
      <c r="O5" s="23">
        <v>36.671999999999997</v>
      </c>
      <c r="P5" s="23">
        <v>38.664999999999999</v>
      </c>
      <c r="Q5" s="16">
        <f>P5-O5</f>
        <v>1.9930000000000021</v>
      </c>
      <c r="R5" s="17">
        <f>Q5/0.25</f>
        <v>7.9720000000000084</v>
      </c>
      <c r="S5" s="17">
        <f>AVERAGEA(R5:R10)</f>
        <v>8.3979999999999961</v>
      </c>
      <c r="T5" s="17">
        <f>STDEVA(R5:R10)</f>
        <v>2.9384020147011847</v>
      </c>
      <c r="U5" s="2"/>
      <c r="V5" s="22">
        <v>38.121000000000002</v>
      </c>
      <c r="W5" s="21">
        <f>P5-V5</f>
        <v>0.54399999999999693</v>
      </c>
      <c r="X5" s="21">
        <f>V5-O5</f>
        <v>1.4490000000000052</v>
      </c>
      <c r="Y5" s="21">
        <f t="shared" ref="Y5:Y7" si="0">(X5/$Q5)*100</f>
        <v>72.704465629704146</v>
      </c>
      <c r="Z5" s="21">
        <f t="shared" ref="Z5:Z7" si="1">((P5-V5)/$Q5)*100</f>
        <v>27.295534370295854</v>
      </c>
      <c r="AA5" s="21">
        <f>AVERAGEA(Y5:Y7)</f>
        <v>70.040773988961448</v>
      </c>
      <c r="AB5" s="21">
        <f>AVERAGEA(Z5:Z7)</f>
        <v>29.959226011038556</v>
      </c>
      <c r="AC5" s="74">
        <f>STDEVA(Y5:Y7)</f>
        <v>2.3748973357221392</v>
      </c>
      <c r="AD5" s="74">
        <f>STDEVA(Z5:Z7)</f>
        <v>2.3748973357221379</v>
      </c>
      <c r="AG5" t="s">
        <v>504</v>
      </c>
    </row>
    <row r="6" spans="1:33" ht="15.5" customHeight="1">
      <c r="B6" s="12"/>
      <c r="C6" s="2"/>
      <c r="D6" s="2"/>
      <c r="E6" s="2"/>
      <c r="F6" s="2"/>
      <c r="G6" s="53">
        <v>4.96</v>
      </c>
      <c r="H6" s="54">
        <v>4.37</v>
      </c>
      <c r="I6" s="54">
        <v>4.4800000000000004</v>
      </c>
      <c r="J6" s="62">
        <v>4.6033333333333335</v>
      </c>
      <c r="K6" s="55"/>
      <c r="L6" s="13" t="s">
        <v>89</v>
      </c>
      <c r="M6" s="22" t="s">
        <v>286</v>
      </c>
      <c r="N6" s="13">
        <v>250</v>
      </c>
      <c r="O6" s="22">
        <v>38.115000000000002</v>
      </c>
      <c r="P6" s="22">
        <v>39.694000000000003</v>
      </c>
      <c r="Q6" s="13">
        <f t="shared" ref="Q6:Q10" si="2">P6-O6</f>
        <v>1.5790000000000006</v>
      </c>
      <c r="R6" s="17">
        <f t="shared" ref="R6:R10" si="3">Q6/0.25</f>
        <v>6.3160000000000025</v>
      </c>
      <c r="S6" s="17"/>
      <c r="T6" s="17"/>
      <c r="U6" s="2"/>
      <c r="V6" s="22">
        <v>39.191000000000003</v>
      </c>
      <c r="W6" s="21">
        <f t="shared" ref="W6:W7" si="4">P6-V6</f>
        <v>0.50300000000000011</v>
      </c>
      <c r="X6" s="21">
        <f t="shared" ref="X6:X7" si="5">V6-O6</f>
        <v>1.0760000000000005</v>
      </c>
      <c r="Y6" s="21">
        <f t="shared" si="0"/>
        <v>68.144395186827111</v>
      </c>
      <c r="Z6" s="21">
        <f t="shared" si="1"/>
        <v>31.855604813172889</v>
      </c>
      <c r="AA6" s="22"/>
      <c r="AB6" s="22"/>
      <c r="AC6" s="74"/>
      <c r="AD6" s="9"/>
    </row>
    <row r="7" spans="1:33" ht="15.5" customHeight="1">
      <c r="B7" s="12"/>
      <c r="C7" s="2"/>
      <c r="D7" s="2"/>
      <c r="E7" s="2"/>
      <c r="F7" s="2"/>
      <c r="G7" s="53">
        <v>4.96</v>
      </c>
      <c r="H7" s="54">
        <v>4.37</v>
      </c>
      <c r="I7" s="54">
        <v>4.4800000000000004</v>
      </c>
      <c r="J7" s="62">
        <v>4.6033333333333335</v>
      </c>
      <c r="K7" s="55"/>
      <c r="L7" s="13" t="s">
        <v>91</v>
      </c>
      <c r="M7" s="22" t="s">
        <v>287</v>
      </c>
      <c r="N7" s="13">
        <v>250</v>
      </c>
      <c r="O7" s="22">
        <v>37.807000000000002</v>
      </c>
      <c r="P7" s="22">
        <v>39.789000000000001</v>
      </c>
      <c r="Q7" s="13">
        <f t="shared" si="2"/>
        <v>1.9819999999999993</v>
      </c>
      <c r="R7" s="17">
        <f t="shared" si="3"/>
        <v>7.9279999999999973</v>
      </c>
      <c r="S7" s="17"/>
      <c r="T7" s="17"/>
      <c r="U7" s="2"/>
      <c r="V7" s="22">
        <v>39.18</v>
      </c>
      <c r="W7" s="21">
        <f t="shared" si="4"/>
        <v>0.60900000000000176</v>
      </c>
      <c r="X7" s="21">
        <f t="shared" si="5"/>
        <v>1.3729999999999976</v>
      </c>
      <c r="Y7" s="21">
        <f t="shared" si="0"/>
        <v>69.273461150353072</v>
      </c>
      <c r="Z7" s="21">
        <f t="shared" si="1"/>
        <v>30.726538849646921</v>
      </c>
      <c r="AA7" s="22"/>
      <c r="AB7" s="22"/>
      <c r="AC7" s="74"/>
      <c r="AD7" s="9"/>
    </row>
    <row r="8" spans="1:33" ht="15.5" customHeight="1">
      <c r="B8" s="12"/>
      <c r="C8" s="2"/>
      <c r="D8" s="2"/>
      <c r="E8" s="2"/>
      <c r="F8" s="2"/>
      <c r="G8" s="53">
        <v>4.96</v>
      </c>
      <c r="H8" s="54">
        <v>4.37</v>
      </c>
      <c r="I8" s="54">
        <v>4.4800000000000004</v>
      </c>
      <c r="J8" s="62">
        <v>4.6033333333333335</v>
      </c>
      <c r="K8" s="55"/>
      <c r="L8" s="2" t="s">
        <v>3</v>
      </c>
      <c r="M8" s="2" t="s">
        <v>332</v>
      </c>
      <c r="N8" s="2">
        <v>250</v>
      </c>
      <c r="O8" s="2">
        <v>38.707000000000001</v>
      </c>
      <c r="P8" s="2">
        <v>40.673999999999999</v>
      </c>
      <c r="Q8" s="2">
        <f t="shared" si="2"/>
        <v>1.9669999999999987</v>
      </c>
      <c r="R8" s="9">
        <f t="shared" si="3"/>
        <v>7.867999999999995</v>
      </c>
      <c r="S8" s="17"/>
      <c r="T8" s="17"/>
      <c r="U8" s="2"/>
      <c r="V8" s="26"/>
      <c r="W8" s="22"/>
      <c r="X8" s="22"/>
      <c r="Y8" s="22"/>
      <c r="Z8" s="63"/>
      <c r="AA8" s="22"/>
      <c r="AB8" s="22"/>
      <c r="AC8" s="74"/>
      <c r="AD8" s="9"/>
    </row>
    <row r="9" spans="1:33" ht="15.5" customHeight="1">
      <c r="B9" s="12"/>
      <c r="C9" s="2"/>
      <c r="D9" s="2"/>
      <c r="E9" s="2"/>
      <c r="F9" s="2"/>
      <c r="G9" s="53">
        <v>4.96</v>
      </c>
      <c r="H9" s="54">
        <v>4.37</v>
      </c>
      <c r="I9" s="54">
        <v>4.4800000000000004</v>
      </c>
      <c r="J9" s="62">
        <v>4.6033333333333335</v>
      </c>
      <c r="K9" s="55"/>
      <c r="L9" s="2" t="s">
        <v>1</v>
      </c>
      <c r="M9" s="2" t="s">
        <v>333</v>
      </c>
      <c r="N9" s="2">
        <v>250</v>
      </c>
      <c r="O9" s="2">
        <v>37.329000000000001</v>
      </c>
      <c r="P9" s="2">
        <v>40.866999999999997</v>
      </c>
      <c r="Q9" s="2">
        <f t="shared" si="2"/>
        <v>3.5379999999999967</v>
      </c>
      <c r="R9" s="9">
        <f t="shared" si="3"/>
        <v>14.151999999999987</v>
      </c>
      <c r="S9" s="17"/>
      <c r="T9" s="17"/>
      <c r="U9" s="2"/>
      <c r="V9" s="26"/>
      <c r="W9" s="22"/>
      <c r="X9" s="22"/>
      <c r="Y9" s="22"/>
      <c r="Z9" s="63"/>
      <c r="AA9" s="22"/>
      <c r="AB9" s="22"/>
      <c r="AC9" s="74"/>
      <c r="AD9" s="9"/>
    </row>
    <row r="10" spans="1:33" ht="15.5" customHeight="1" thickBot="1">
      <c r="A10" s="116"/>
      <c r="B10" s="73"/>
      <c r="C10" s="3"/>
      <c r="D10" s="3"/>
      <c r="E10" s="3"/>
      <c r="F10" s="3"/>
      <c r="G10" s="56">
        <v>4.96</v>
      </c>
      <c r="H10" s="57">
        <v>4.37</v>
      </c>
      <c r="I10" s="57">
        <v>4.4800000000000004</v>
      </c>
      <c r="J10" s="81">
        <v>4.6033333333333335</v>
      </c>
      <c r="K10" s="58"/>
      <c r="L10" s="3" t="s">
        <v>0</v>
      </c>
      <c r="M10" s="3" t="s">
        <v>334</v>
      </c>
      <c r="N10" s="3">
        <v>250</v>
      </c>
      <c r="O10" s="3">
        <v>37.529000000000003</v>
      </c>
      <c r="P10" s="3">
        <v>39.067</v>
      </c>
      <c r="Q10" s="3">
        <f t="shared" si="2"/>
        <v>1.5379999999999967</v>
      </c>
      <c r="R10" s="10">
        <f t="shared" si="3"/>
        <v>6.1519999999999868</v>
      </c>
      <c r="S10" s="41"/>
      <c r="T10" s="41"/>
      <c r="U10" s="3"/>
      <c r="V10" s="28"/>
      <c r="W10" s="64"/>
      <c r="X10" s="64"/>
      <c r="Y10" s="64"/>
      <c r="Z10" s="65"/>
      <c r="AA10" s="64"/>
      <c r="AB10" s="64"/>
      <c r="AC10" s="75"/>
      <c r="AD10" s="10"/>
    </row>
    <row r="11" spans="1:33" ht="15.5" customHeight="1">
      <c r="A11" s="112" t="s">
        <v>239</v>
      </c>
      <c r="B11" s="12" t="s">
        <v>223</v>
      </c>
      <c r="C11" s="2" t="s">
        <v>511</v>
      </c>
      <c r="D11" s="2" t="s">
        <v>512</v>
      </c>
      <c r="E11" s="2"/>
      <c r="F11" s="2">
        <v>12</v>
      </c>
      <c r="G11" s="11">
        <v>2.85</v>
      </c>
      <c r="H11" s="2">
        <v>2.37</v>
      </c>
      <c r="I11" s="2">
        <v>3.12</v>
      </c>
      <c r="J11" s="9">
        <f t="shared" ref="J11:J16" si="6">AVERAGEA(G11:I11)</f>
        <v>2.78</v>
      </c>
      <c r="K11" s="30">
        <f>STDEVA(G11:I11)</f>
        <v>0.37986839826445318</v>
      </c>
      <c r="L11" s="13" t="s">
        <v>87</v>
      </c>
      <c r="M11" s="22" t="s">
        <v>288</v>
      </c>
      <c r="N11" s="22">
        <v>250</v>
      </c>
      <c r="O11" s="22">
        <v>37.097999999999999</v>
      </c>
      <c r="P11" s="22">
        <v>38.121000000000002</v>
      </c>
      <c r="Q11" s="13">
        <f t="shared" ref="Q11:Q17" si="7">P11-O11</f>
        <v>1.0230000000000032</v>
      </c>
      <c r="R11" s="17">
        <f t="shared" ref="R11:R17" si="8">Q11/0.25</f>
        <v>4.092000000000013</v>
      </c>
      <c r="S11" s="17">
        <f>AVERAGEA(R11:R13,R15:R17)</f>
        <v>4.8726666666666745</v>
      </c>
      <c r="T11" s="17">
        <f>STDEVA(R11:R13,R15:R17)</f>
        <v>0.74102811462633389</v>
      </c>
      <c r="U11" s="2"/>
      <c r="V11" s="22">
        <v>37.612000000000002</v>
      </c>
      <c r="W11" s="21">
        <f t="shared" ref="W11:W12" si="9">P11-V11</f>
        <v>0.50900000000000034</v>
      </c>
      <c r="X11" s="21">
        <f t="shared" ref="X11:X12" si="10">V11-O11</f>
        <v>0.5140000000000029</v>
      </c>
      <c r="Y11" s="21">
        <f t="shared" ref="Y11:Y13" si="11">(X11/$Q11)*100</f>
        <v>50.24437927663746</v>
      </c>
      <c r="Z11" s="21">
        <f t="shared" ref="Z11:Z13" si="12">((P11-V11)/$Q11)*100</f>
        <v>49.75562072336254</v>
      </c>
      <c r="AA11" s="21">
        <f>AVERAGEA(Y11:Y13)</f>
        <v>48.265179295862595</v>
      </c>
      <c r="AB11" s="21">
        <f>AVERAGEA(Z11:Z13)</f>
        <v>51.734820704137405</v>
      </c>
      <c r="AC11" s="74">
        <f>STDEVA(Y11:Y13)</f>
        <v>8.1069958173315158</v>
      </c>
      <c r="AD11" s="74">
        <f>STDEVA(Z11:Z13)</f>
        <v>8.106995817331601</v>
      </c>
    </row>
    <row r="12" spans="1:33" ht="15.5" customHeight="1">
      <c r="A12" s="112" t="s">
        <v>240</v>
      </c>
      <c r="B12" s="12"/>
      <c r="C12" s="2"/>
      <c r="D12" s="2"/>
      <c r="E12" s="2"/>
      <c r="F12" s="2"/>
      <c r="G12" s="53">
        <v>2.85</v>
      </c>
      <c r="H12" s="54">
        <v>2.37</v>
      </c>
      <c r="I12" s="54">
        <v>3.12</v>
      </c>
      <c r="J12" s="62">
        <f t="shared" si="6"/>
        <v>2.78</v>
      </c>
      <c r="K12" s="55"/>
      <c r="L12" s="13" t="s">
        <v>89</v>
      </c>
      <c r="M12" s="22" t="s">
        <v>289</v>
      </c>
      <c r="N12" s="22">
        <v>250</v>
      </c>
      <c r="O12" s="22">
        <v>37.960999999999999</v>
      </c>
      <c r="P12" s="22">
        <v>39.115000000000002</v>
      </c>
      <c r="Q12" s="13">
        <f t="shared" si="7"/>
        <v>1.1540000000000035</v>
      </c>
      <c r="R12" s="17">
        <f t="shared" si="8"/>
        <v>4.6160000000000139</v>
      </c>
      <c r="S12" s="17"/>
      <c r="T12" s="17"/>
      <c r="U12" s="2"/>
      <c r="V12" s="22">
        <v>38.597999999999999</v>
      </c>
      <c r="W12" s="21">
        <f t="shared" si="9"/>
        <v>0.51700000000000301</v>
      </c>
      <c r="X12" s="21">
        <f t="shared" si="10"/>
        <v>0.63700000000000045</v>
      </c>
      <c r="Y12" s="21">
        <f t="shared" si="11"/>
        <v>55.199306759098668</v>
      </c>
      <c r="Z12" s="21">
        <f t="shared" si="12"/>
        <v>44.800693240901339</v>
      </c>
      <c r="AA12" s="22"/>
      <c r="AB12" s="22"/>
      <c r="AC12" s="74"/>
      <c r="AD12" s="9"/>
    </row>
    <row r="13" spans="1:33" ht="15.5" customHeight="1">
      <c r="B13" s="12"/>
      <c r="C13" s="2"/>
      <c r="D13" s="2"/>
      <c r="E13" s="2"/>
      <c r="F13" s="2"/>
      <c r="G13" s="53">
        <v>2.85</v>
      </c>
      <c r="H13" s="54">
        <v>2.37</v>
      </c>
      <c r="I13" s="54">
        <v>3.12</v>
      </c>
      <c r="J13" s="62">
        <f t="shared" si="6"/>
        <v>2.78</v>
      </c>
      <c r="K13" s="55"/>
      <c r="L13" s="13" t="s">
        <v>91</v>
      </c>
      <c r="M13" s="22" t="s">
        <v>290</v>
      </c>
      <c r="N13" s="22">
        <v>250</v>
      </c>
      <c r="O13" s="22">
        <v>36.887</v>
      </c>
      <c r="P13" s="22">
        <v>37.966999999999999</v>
      </c>
      <c r="Q13" s="13">
        <f t="shared" si="7"/>
        <v>1.0799999999999983</v>
      </c>
      <c r="R13" s="17">
        <f t="shared" si="8"/>
        <v>4.3199999999999932</v>
      </c>
      <c r="S13" s="17"/>
      <c r="T13" s="17"/>
      <c r="U13" s="2"/>
      <c r="V13" s="22">
        <v>37.311999999999998</v>
      </c>
      <c r="W13" s="21">
        <f>P13-V13</f>
        <v>0.65500000000000114</v>
      </c>
      <c r="X13" s="21">
        <f>V13-O13</f>
        <v>0.42499999999999716</v>
      </c>
      <c r="Y13" s="21">
        <f t="shared" si="11"/>
        <v>39.351851851851649</v>
      </c>
      <c r="Z13" s="21">
        <f t="shared" si="12"/>
        <v>60.648148148148351</v>
      </c>
      <c r="AA13" s="22"/>
      <c r="AB13" s="22"/>
      <c r="AC13" s="74"/>
      <c r="AD13" s="9"/>
    </row>
    <row r="14" spans="1:33" ht="15.5" customHeight="1">
      <c r="B14" s="12"/>
      <c r="C14" s="2"/>
      <c r="D14" s="2"/>
      <c r="E14" s="2"/>
      <c r="F14" s="2"/>
      <c r="G14" s="53">
        <v>2.85</v>
      </c>
      <c r="H14" s="54">
        <v>2.37</v>
      </c>
      <c r="I14" s="54">
        <v>3.12</v>
      </c>
      <c r="J14" s="62">
        <f t="shared" si="6"/>
        <v>2.78</v>
      </c>
      <c r="K14" s="55"/>
      <c r="L14" s="33" t="s">
        <v>24</v>
      </c>
      <c r="M14" s="33" t="s">
        <v>335</v>
      </c>
      <c r="N14" s="33">
        <v>250</v>
      </c>
      <c r="O14" s="33">
        <v>37.506</v>
      </c>
      <c r="P14" s="33">
        <v>37.491999999999997</v>
      </c>
      <c r="Q14" s="33">
        <f t="shared" si="7"/>
        <v>-1.4000000000002899E-2</v>
      </c>
      <c r="R14" s="31">
        <f t="shared" si="8"/>
        <v>-5.6000000000011596E-2</v>
      </c>
      <c r="S14" s="40"/>
      <c r="T14" s="40"/>
      <c r="U14" s="33"/>
      <c r="V14" s="32"/>
      <c r="W14" s="32"/>
      <c r="X14" s="32"/>
      <c r="Y14" s="32"/>
      <c r="Z14" s="66"/>
      <c r="AA14" s="32"/>
      <c r="AB14" s="32"/>
      <c r="AC14" s="80"/>
      <c r="AD14" s="31"/>
    </row>
    <row r="15" spans="1:33" ht="15.5" customHeight="1">
      <c r="B15" s="12"/>
      <c r="C15" s="2"/>
      <c r="D15" s="2"/>
      <c r="E15" s="2"/>
      <c r="F15" s="2"/>
      <c r="G15" s="53">
        <v>2.85</v>
      </c>
      <c r="H15" s="54">
        <v>2.37</v>
      </c>
      <c r="I15" s="54">
        <v>3.12</v>
      </c>
      <c r="J15" s="62">
        <f t="shared" si="6"/>
        <v>2.78</v>
      </c>
      <c r="K15" s="55"/>
      <c r="L15" s="2" t="s">
        <v>3</v>
      </c>
      <c r="M15" s="2" t="s">
        <v>336</v>
      </c>
      <c r="N15" s="2">
        <v>250</v>
      </c>
      <c r="O15" s="2">
        <v>37.378</v>
      </c>
      <c r="P15" s="2">
        <v>38.921999999999997</v>
      </c>
      <c r="Q15" s="2">
        <f t="shared" si="7"/>
        <v>1.5439999999999969</v>
      </c>
      <c r="R15" s="9">
        <f t="shared" si="8"/>
        <v>6.1759999999999877</v>
      </c>
      <c r="S15" s="17"/>
      <c r="T15" s="17"/>
      <c r="U15" s="2"/>
      <c r="V15" s="22"/>
      <c r="W15" s="22"/>
      <c r="X15" s="22"/>
      <c r="Y15" s="22"/>
      <c r="Z15" s="63"/>
      <c r="AA15" s="22"/>
      <c r="AB15" s="22"/>
      <c r="AC15" s="74"/>
      <c r="AD15" s="9"/>
    </row>
    <row r="16" spans="1:33" ht="15.5" customHeight="1">
      <c r="B16" s="12"/>
      <c r="C16" s="2"/>
      <c r="D16" s="2"/>
      <c r="E16" s="2"/>
      <c r="F16" s="2"/>
      <c r="G16" s="53">
        <v>2.85</v>
      </c>
      <c r="H16" s="54">
        <v>2.37</v>
      </c>
      <c r="I16" s="54">
        <v>3.12</v>
      </c>
      <c r="J16" s="62">
        <f t="shared" si="6"/>
        <v>2.78</v>
      </c>
      <c r="K16" s="55"/>
      <c r="L16" s="2" t="s">
        <v>1</v>
      </c>
      <c r="M16" s="2" t="s">
        <v>337</v>
      </c>
      <c r="N16" s="2">
        <v>250</v>
      </c>
      <c r="O16" s="2">
        <v>37.424999999999997</v>
      </c>
      <c r="P16" s="2">
        <v>38.651000000000003</v>
      </c>
      <c r="Q16" s="2">
        <f>P16-O16</f>
        <v>1.2260000000000062</v>
      </c>
      <c r="R16" s="9">
        <f t="shared" si="8"/>
        <v>4.9040000000000248</v>
      </c>
      <c r="S16" s="17"/>
      <c r="T16" s="17"/>
      <c r="U16" s="2"/>
      <c r="V16" s="22"/>
      <c r="W16" s="22"/>
      <c r="X16" s="22"/>
      <c r="Y16" s="22"/>
      <c r="Z16" s="63"/>
      <c r="AA16" s="22"/>
      <c r="AB16" s="22"/>
      <c r="AC16" s="74"/>
      <c r="AD16" s="9"/>
    </row>
    <row r="17" spans="1:30" ht="15.5" customHeight="1" thickBot="1">
      <c r="A17" s="116"/>
      <c r="B17" s="73"/>
      <c r="C17" s="3"/>
      <c r="D17" s="3"/>
      <c r="E17" s="3"/>
      <c r="F17" s="3"/>
      <c r="G17" s="56">
        <v>2.85</v>
      </c>
      <c r="H17" s="57">
        <v>2.37</v>
      </c>
      <c r="I17" s="57">
        <v>3.12</v>
      </c>
      <c r="J17" s="81">
        <v>2.78</v>
      </c>
      <c r="K17" s="58"/>
      <c r="L17" s="3" t="s">
        <v>0</v>
      </c>
      <c r="M17" s="3" t="s">
        <v>338</v>
      </c>
      <c r="N17" s="3">
        <v>250</v>
      </c>
      <c r="O17" s="3">
        <v>37.088999999999999</v>
      </c>
      <c r="P17" s="3">
        <v>38.371000000000002</v>
      </c>
      <c r="Q17" s="3">
        <f t="shared" si="7"/>
        <v>1.2820000000000036</v>
      </c>
      <c r="R17" s="10">
        <f t="shared" si="8"/>
        <v>5.1280000000000143</v>
      </c>
      <c r="S17" s="41"/>
      <c r="T17" s="41"/>
      <c r="U17" s="3"/>
      <c r="V17" s="64"/>
      <c r="W17" s="64"/>
      <c r="X17" s="64"/>
      <c r="Y17" s="64"/>
      <c r="Z17" s="65"/>
      <c r="AA17" s="64"/>
      <c r="AB17" s="64"/>
      <c r="AC17" s="75"/>
      <c r="AD17" s="10"/>
    </row>
    <row r="18" spans="1:30" ht="15.5" customHeight="1">
      <c r="A18" s="112" t="s">
        <v>241</v>
      </c>
      <c r="B18" s="12" t="s">
        <v>224</v>
      </c>
      <c r="C18" s="2" t="s">
        <v>513</v>
      </c>
      <c r="D18" s="2" t="s">
        <v>514</v>
      </c>
      <c r="E18" s="2"/>
      <c r="F18" s="2">
        <v>20</v>
      </c>
      <c r="G18" s="11">
        <v>2.85</v>
      </c>
      <c r="H18" s="2">
        <v>2.37</v>
      </c>
      <c r="I18" s="2">
        <v>3.12</v>
      </c>
      <c r="J18" s="9">
        <f>AVERAGEA(G18:I18)</f>
        <v>2.78</v>
      </c>
      <c r="K18" s="30">
        <f>STDEVA(G18:I18)</f>
        <v>0.37986839826445318</v>
      </c>
      <c r="L18" s="13" t="s">
        <v>87</v>
      </c>
      <c r="M18" s="22" t="s">
        <v>291</v>
      </c>
      <c r="N18" s="22">
        <v>635</v>
      </c>
      <c r="O18" s="22">
        <v>37.572000000000003</v>
      </c>
      <c r="P18" s="22">
        <v>38.96</v>
      </c>
      <c r="Q18" s="13">
        <f t="shared" ref="Q18:Q23" si="13">P18-O18</f>
        <v>1.3879999999999981</v>
      </c>
      <c r="R18" s="17">
        <f>Q18/0.635</f>
        <v>2.1858267716535402</v>
      </c>
      <c r="S18" s="17">
        <f>AVERAGEA(R18:R23)</f>
        <v>2.0141732283464546</v>
      </c>
      <c r="T18" s="17">
        <f>STDEVA(R18:R23)</f>
        <v>0.38085109176042758</v>
      </c>
      <c r="U18" s="2"/>
      <c r="V18" s="22">
        <v>38.497999999999998</v>
      </c>
      <c r="W18" s="21">
        <f t="shared" ref="W18:W20" si="14">P18-V18</f>
        <v>0.4620000000000033</v>
      </c>
      <c r="X18" s="21">
        <f t="shared" ref="X18:X20" si="15">V18-O18</f>
        <v>0.92599999999999483</v>
      </c>
      <c r="Y18" s="21">
        <f t="shared" ref="Y18:Y20" si="16">(X18/$Q18)*100</f>
        <v>66.714697406339781</v>
      </c>
      <c r="Z18" s="21">
        <f t="shared" ref="Z18:Z20" si="17">((P18-V18)/$Q18)*100</f>
        <v>33.285302593660226</v>
      </c>
      <c r="AA18" s="21">
        <f>AVERAGEA(Y18:Y20)</f>
        <v>73.262676783474561</v>
      </c>
      <c r="AB18" s="21">
        <f>AVERAGEA(Z18:Z20)</f>
        <v>26.737323216525439</v>
      </c>
      <c r="AC18" s="74">
        <f>STDEVA(Y18:Y20)</f>
        <v>10.25332324803122</v>
      </c>
      <c r="AD18" s="74">
        <f>STDEVA(Z18:Z20)</f>
        <v>10.253323248031263</v>
      </c>
    </row>
    <row r="19" spans="1:30" ht="15.5" customHeight="1">
      <c r="A19" s="112" t="s">
        <v>242</v>
      </c>
      <c r="B19" s="12"/>
      <c r="E19" s="2"/>
      <c r="F19" s="2"/>
      <c r="G19" s="53">
        <v>2.85</v>
      </c>
      <c r="H19" s="54">
        <v>2.37</v>
      </c>
      <c r="I19" s="54">
        <v>3.12</v>
      </c>
      <c r="J19" s="62">
        <f t="shared" ref="J19:J22" si="18">AVERAGEA(G19:I19)</f>
        <v>2.78</v>
      </c>
      <c r="K19" s="55"/>
      <c r="L19" s="13" t="s">
        <v>89</v>
      </c>
      <c r="M19" s="22" t="s">
        <v>220</v>
      </c>
      <c r="N19" s="22">
        <v>635</v>
      </c>
      <c r="O19" s="22">
        <v>37.414999999999999</v>
      </c>
      <c r="P19" s="22">
        <v>38.795999999999999</v>
      </c>
      <c r="Q19" s="13">
        <f t="shared" si="13"/>
        <v>1.3810000000000002</v>
      </c>
      <c r="R19" s="17">
        <f t="shared" ref="R19:R23" si="19">Q19/0.635</f>
        <v>2.1748031496062996</v>
      </c>
      <c r="S19" s="17"/>
      <c r="T19" s="17"/>
      <c r="U19" s="2"/>
      <c r="V19" s="22">
        <v>38.353999999999999</v>
      </c>
      <c r="W19" s="21">
        <f t="shared" si="14"/>
        <v>0.44200000000000017</v>
      </c>
      <c r="X19" s="21">
        <f t="shared" si="15"/>
        <v>0.93900000000000006</v>
      </c>
      <c r="Y19" s="21">
        <f t="shared" si="16"/>
        <v>67.994207096307008</v>
      </c>
      <c r="Z19" s="21">
        <f t="shared" si="17"/>
        <v>32.005792903692978</v>
      </c>
      <c r="AA19" s="22"/>
      <c r="AB19" s="22"/>
      <c r="AC19" s="74"/>
      <c r="AD19" s="9"/>
    </row>
    <row r="20" spans="1:30" ht="15.5" customHeight="1">
      <c r="B20" s="12"/>
      <c r="E20" s="2"/>
      <c r="F20" s="2"/>
      <c r="G20" s="53">
        <v>2.85</v>
      </c>
      <c r="H20" s="54">
        <v>2.37</v>
      </c>
      <c r="I20" s="54">
        <v>3.12</v>
      </c>
      <c r="J20" s="62">
        <f t="shared" si="18"/>
        <v>2.78</v>
      </c>
      <c r="K20" s="55"/>
      <c r="L20" s="13" t="s">
        <v>91</v>
      </c>
      <c r="M20" s="22" t="s">
        <v>292</v>
      </c>
      <c r="N20" s="22">
        <v>635</v>
      </c>
      <c r="O20" s="22">
        <v>36.978999999999999</v>
      </c>
      <c r="P20" s="22">
        <v>38.305999999999997</v>
      </c>
      <c r="Q20" s="13">
        <f t="shared" si="13"/>
        <v>1.3269999999999982</v>
      </c>
      <c r="R20" s="17">
        <f>Q20/0.635</f>
        <v>2.0897637795275563</v>
      </c>
      <c r="S20" s="17"/>
      <c r="T20" s="17"/>
      <c r="U20" s="2"/>
      <c r="V20" s="22">
        <v>38.107999999999997</v>
      </c>
      <c r="W20" s="21">
        <f t="shared" si="14"/>
        <v>0.1980000000000004</v>
      </c>
      <c r="X20" s="21">
        <f t="shared" si="15"/>
        <v>1.1289999999999978</v>
      </c>
      <c r="Y20" s="21">
        <f t="shared" si="16"/>
        <v>85.079125847776893</v>
      </c>
      <c r="Z20" s="21">
        <f t="shared" si="17"/>
        <v>14.92087415222311</v>
      </c>
      <c r="AA20" s="22"/>
      <c r="AB20" s="22"/>
      <c r="AC20" s="74"/>
      <c r="AD20" s="9"/>
    </row>
    <row r="21" spans="1:30" ht="15.5" customHeight="1">
      <c r="B21" s="12"/>
      <c r="C21" s="2"/>
      <c r="D21" s="2"/>
      <c r="E21" s="2"/>
      <c r="F21" s="2"/>
      <c r="G21" s="53">
        <v>2.85</v>
      </c>
      <c r="H21" s="54">
        <v>2.37</v>
      </c>
      <c r="I21" s="54">
        <v>3.12</v>
      </c>
      <c r="J21" s="62">
        <f t="shared" si="18"/>
        <v>2.78</v>
      </c>
      <c r="K21" s="55"/>
      <c r="L21" s="2" t="s">
        <v>3</v>
      </c>
      <c r="M21" s="2" t="s">
        <v>339</v>
      </c>
      <c r="N21" s="2">
        <v>635</v>
      </c>
      <c r="O21" s="2">
        <v>37.170999999999999</v>
      </c>
      <c r="P21" s="2">
        <v>38.659999999999997</v>
      </c>
      <c r="Q21" s="2">
        <f t="shared" si="13"/>
        <v>1.4889999999999972</v>
      </c>
      <c r="R21" s="9">
        <f>Q21/0.635</f>
        <v>2.3448818897637751</v>
      </c>
      <c r="S21" s="17"/>
      <c r="T21" s="17"/>
      <c r="U21" s="2"/>
      <c r="V21" s="22"/>
      <c r="W21" s="22"/>
      <c r="X21" s="22"/>
      <c r="Y21" s="22"/>
      <c r="Z21" s="63"/>
      <c r="AA21" s="22"/>
      <c r="AB21" s="22"/>
      <c r="AC21" s="74"/>
      <c r="AD21" s="9"/>
    </row>
    <row r="22" spans="1:30" ht="15.5" customHeight="1">
      <c r="B22" s="12"/>
      <c r="C22" s="2"/>
      <c r="D22" s="2"/>
      <c r="E22" s="2"/>
      <c r="F22" s="2"/>
      <c r="G22" s="53">
        <v>2.85</v>
      </c>
      <c r="H22" s="54">
        <v>2.37</v>
      </c>
      <c r="I22" s="54">
        <v>3.12</v>
      </c>
      <c r="J22" s="62">
        <f t="shared" si="18"/>
        <v>2.78</v>
      </c>
      <c r="K22" s="55"/>
      <c r="L22" s="2" t="s">
        <v>1</v>
      </c>
      <c r="M22" s="2" t="s">
        <v>340</v>
      </c>
      <c r="N22" s="2">
        <v>635</v>
      </c>
      <c r="O22" s="2">
        <v>37.142000000000003</v>
      </c>
      <c r="P22" s="2">
        <v>37.948</v>
      </c>
      <c r="Q22" s="2">
        <f t="shared" si="13"/>
        <v>0.80599999999999739</v>
      </c>
      <c r="R22" s="9">
        <f t="shared" si="19"/>
        <v>1.269291338582673</v>
      </c>
      <c r="S22" s="17"/>
      <c r="T22" s="17"/>
      <c r="U22" s="2"/>
      <c r="V22" s="22"/>
      <c r="W22" s="22"/>
      <c r="X22" s="22"/>
      <c r="Y22" s="22"/>
      <c r="Z22" s="63"/>
      <c r="AA22" s="22"/>
      <c r="AB22" s="22"/>
      <c r="AC22" s="74"/>
      <c r="AD22" s="9"/>
    </row>
    <row r="23" spans="1:30" ht="15.5" customHeight="1" thickBot="1">
      <c r="A23" s="116"/>
      <c r="B23" s="73"/>
      <c r="C23" s="3"/>
      <c r="D23" s="3"/>
      <c r="E23" s="3"/>
      <c r="F23" s="3"/>
      <c r="G23" s="56">
        <v>2.85</v>
      </c>
      <c r="H23" s="57">
        <v>2.37</v>
      </c>
      <c r="I23" s="57">
        <v>3.12</v>
      </c>
      <c r="J23" s="81">
        <v>2.78</v>
      </c>
      <c r="K23" s="58"/>
      <c r="L23" s="3" t="s">
        <v>0</v>
      </c>
      <c r="M23" s="3" t="s">
        <v>341</v>
      </c>
      <c r="N23" s="3">
        <v>635</v>
      </c>
      <c r="O23" s="3">
        <v>36.805999999999997</v>
      </c>
      <c r="P23" s="3">
        <v>38.088999999999999</v>
      </c>
      <c r="Q23" s="3">
        <f t="shared" si="13"/>
        <v>1.2830000000000013</v>
      </c>
      <c r="R23" s="10">
        <f t="shared" si="19"/>
        <v>2.020472440944884</v>
      </c>
      <c r="S23" s="41"/>
      <c r="T23" s="41"/>
      <c r="U23" s="3"/>
      <c r="V23" s="64"/>
      <c r="W23" s="64"/>
      <c r="X23" s="64"/>
      <c r="Y23" s="64"/>
      <c r="Z23" s="65"/>
      <c r="AA23" s="64"/>
      <c r="AB23" s="64"/>
      <c r="AC23" s="75"/>
      <c r="AD23" s="10"/>
    </row>
    <row r="24" spans="1:30" ht="15.5" customHeight="1">
      <c r="A24" s="112" t="s">
        <v>243</v>
      </c>
      <c r="B24" s="12" t="s">
        <v>225</v>
      </c>
      <c r="C24" s="2" t="s">
        <v>515</v>
      </c>
      <c r="D24" s="2" t="s">
        <v>516</v>
      </c>
      <c r="E24" s="2"/>
      <c r="F24" s="2">
        <v>4</v>
      </c>
      <c r="G24" s="11">
        <v>2.85</v>
      </c>
      <c r="H24" s="2">
        <v>2.37</v>
      </c>
      <c r="I24" s="2">
        <v>3.12</v>
      </c>
      <c r="J24" s="9">
        <f>AVERAGEA(G24:I24)</f>
        <v>2.78</v>
      </c>
      <c r="K24" s="30">
        <f>STDEVA(G24:I24)</f>
        <v>0.37986839826445318</v>
      </c>
      <c r="L24" s="13" t="s">
        <v>87</v>
      </c>
      <c r="M24" s="22" t="s">
        <v>293</v>
      </c>
      <c r="N24" s="22">
        <v>125</v>
      </c>
      <c r="O24" s="22">
        <v>36.743000000000002</v>
      </c>
      <c r="P24" s="22">
        <v>37.914000000000001</v>
      </c>
      <c r="Q24" s="13">
        <f>P24-O24</f>
        <v>1.1709999999999994</v>
      </c>
      <c r="R24" s="17">
        <f>Q24/0.125</f>
        <v>9.367999999999995</v>
      </c>
      <c r="S24" s="17">
        <f>AVERAGEA(R24:R26,R28:R30)</f>
        <v>12.210666666666668</v>
      </c>
      <c r="T24" s="17">
        <f>STDEVA(R24:R26,R28:R30)</f>
        <v>1.6375331039910928</v>
      </c>
      <c r="U24" s="2"/>
      <c r="V24" s="22">
        <v>37.563000000000002</v>
      </c>
      <c r="W24" s="21">
        <f t="shared" ref="W24:W26" si="20">P24-V24</f>
        <v>0.35099999999999909</v>
      </c>
      <c r="X24" s="21">
        <f t="shared" ref="X24:X26" si="21">V24-O24</f>
        <v>0.82000000000000028</v>
      </c>
      <c r="Y24" s="21">
        <f t="shared" ref="Y24:Y26" si="22">(X24/$Q24)*100</f>
        <v>70.025619128949685</v>
      </c>
      <c r="Z24" s="21">
        <f t="shared" ref="Z24:Z26" si="23">((P24-V24)/$Q24)*100</f>
        <v>29.974380871050322</v>
      </c>
      <c r="AA24" s="21">
        <f>AVERAGEA(Y24:Y26)</f>
        <v>73.356189924017585</v>
      </c>
      <c r="AB24" s="21">
        <f>AVERAGEA(Z24:Z26)</f>
        <v>26.643810075982412</v>
      </c>
      <c r="AC24" s="74">
        <f>STDEVA(Y24:Y26)</f>
        <v>3.9359250491522904</v>
      </c>
      <c r="AD24" s="74">
        <f>STDEVA(Z24:Z26)</f>
        <v>3.9359250491523232</v>
      </c>
    </row>
    <row r="25" spans="1:30" ht="15.5" customHeight="1">
      <c r="A25" s="112" t="s">
        <v>244</v>
      </c>
      <c r="B25" s="12"/>
      <c r="E25" s="2"/>
      <c r="F25" s="2"/>
      <c r="G25" s="53">
        <v>2.85</v>
      </c>
      <c r="H25" s="54">
        <v>2.37</v>
      </c>
      <c r="I25" s="54">
        <v>3.12</v>
      </c>
      <c r="J25" s="62">
        <f t="shared" ref="J25:J29" si="24">AVERAGEA(G25:I25)</f>
        <v>2.78</v>
      </c>
      <c r="K25" s="55"/>
      <c r="L25" s="13" t="s">
        <v>89</v>
      </c>
      <c r="M25" s="22" t="s">
        <v>294</v>
      </c>
      <c r="N25" s="22">
        <v>125</v>
      </c>
      <c r="O25" s="22">
        <v>37.207000000000001</v>
      </c>
      <c r="P25" s="22">
        <v>38.911000000000001</v>
      </c>
      <c r="Q25" s="13">
        <f t="shared" ref="Q25:Q30" si="25">P25-O25</f>
        <v>1.7040000000000006</v>
      </c>
      <c r="R25" s="17">
        <f t="shared" ref="R25:R30" si="26">Q25/0.125</f>
        <v>13.632000000000005</v>
      </c>
      <c r="S25" s="17"/>
      <c r="T25" s="17"/>
      <c r="U25" s="2"/>
      <c r="V25" s="22">
        <v>38.530999999999999</v>
      </c>
      <c r="W25" s="21">
        <f t="shared" si="20"/>
        <v>0.38000000000000256</v>
      </c>
      <c r="X25" s="21">
        <f t="shared" si="21"/>
        <v>1.3239999999999981</v>
      </c>
      <c r="Y25" s="21">
        <f t="shared" si="22"/>
        <v>77.699530516431778</v>
      </c>
      <c r="Z25" s="21">
        <f t="shared" si="23"/>
        <v>22.300469483568218</v>
      </c>
      <c r="AA25" s="22"/>
      <c r="AB25" s="22"/>
      <c r="AC25" s="74"/>
      <c r="AD25" s="9"/>
    </row>
    <row r="26" spans="1:30" ht="15.5" customHeight="1">
      <c r="B26" s="12"/>
      <c r="C26" s="2"/>
      <c r="D26" s="2"/>
      <c r="E26" s="2"/>
      <c r="F26" s="2"/>
      <c r="G26" s="53">
        <v>2.85</v>
      </c>
      <c r="H26" s="54">
        <v>2.37</v>
      </c>
      <c r="I26" s="54">
        <v>3.12</v>
      </c>
      <c r="J26" s="62">
        <f t="shared" si="24"/>
        <v>2.78</v>
      </c>
      <c r="K26" s="55"/>
      <c r="L26" s="13" t="s">
        <v>91</v>
      </c>
      <c r="M26" s="22" t="s">
        <v>295</v>
      </c>
      <c r="N26" s="22">
        <v>125</v>
      </c>
      <c r="O26" s="22">
        <v>37.822000000000003</v>
      </c>
      <c r="P26" s="22">
        <v>39.243000000000002</v>
      </c>
      <c r="Q26" s="13">
        <f t="shared" si="25"/>
        <v>1.4209999999999994</v>
      </c>
      <c r="R26" s="17">
        <f t="shared" si="26"/>
        <v>11.367999999999995</v>
      </c>
      <c r="S26" s="17"/>
      <c r="T26" s="17"/>
      <c r="U26" s="2"/>
      <c r="V26" s="22">
        <v>38.85</v>
      </c>
      <c r="W26" s="21">
        <f t="shared" si="20"/>
        <v>0.39300000000000068</v>
      </c>
      <c r="X26" s="21">
        <f t="shared" si="21"/>
        <v>1.0279999999999987</v>
      </c>
      <c r="Y26" s="21">
        <f t="shared" si="22"/>
        <v>72.343420126671305</v>
      </c>
      <c r="Z26" s="21">
        <f t="shared" si="23"/>
        <v>27.656579873328702</v>
      </c>
      <c r="AA26" s="22"/>
      <c r="AB26" s="22"/>
      <c r="AC26" s="74"/>
      <c r="AD26" s="9"/>
    </row>
    <row r="27" spans="1:30" ht="15.5" customHeight="1">
      <c r="B27" s="12"/>
      <c r="C27" s="2"/>
      <c r="D27" s="2"/>
      <c r="E27" s="2"/>
      <c r="F27" s="2"/>
      <c r="G27" s="53">
        <v>2.85</v>
      </c>
      <c r="H27" s="54">
        <v>2.37</v>
      </c>
      <c r="I27" s="54">
        <v>3.12</v>
      </c>
      <c r="J27" s="62">
        <f t="shared" si="24"/>
        <v>2.78</v>
      </c>
      <c r="K27" s="55"/>
      <c r="L27" s="33" t="s">
        <v>24</v>
      </c>
      <c r="M27" s="33" t="s">
        <v>342</v>
      </c>
      <c r="N27" s="32">
        <v>125</v>
      </c>
      <c r="O27" s="33">
        <v>37.338000000000001</v>
      </c>
      <c r="P27" s="33">
        <v>38.984000000000002</v>
      </c>
      <c r="Q27" s="33">
        <f t="shared" si="25"/>
        <v>1.6460000000000008</v>
      </c>
      <c r="R27" s="31">
        <f t="shared" si="26"/>
        <v>13.168000000000006</v>
      </c>
      <c r="S27" s="40"/>
      <c r="T27" s="40"/>
      <c r="U27" s="33"/>
      <c r="V27" s="32"/>
      <c r="W27" s="32"/>
      <c r="X27" s="32"/>
      <c r="Y27" s="32"/>
      <c r="Z27" s="66"/>
      <c r="AA27" s="32"/>
      <c r="AB27" s="32"/>
      <c r="AC27" s="80"/>
      <c r="AD27" s="31"/>
    </row>
    <row r="28" spans="1:30" ht="15.5" customHeight="1">
      <c r="B28" s="12"/>
      <c r="C28" s="2"/>
      <c r="D28" s="2"/>
      <c r="E28" s="2"/>
      <c r="F28" s="2"/>
      <c r="G28" s="53">
        <v>2.85</v>
      </c>
      <c r="H28" s="54">
        <v>2.37</v>
      </c>
      <c r="I28" s="54">
        <v>3.12</v>
      </c>
      <c r="J28" s="62">
        <f t="shared" si="24"/>
        <v>2.78</v>
      </c>
      <c r="K28" s="55"/>
      <c r="L28" s="2" t="s">
        <v>3</v>
      </c>
      <c r="M28" s="2" t="s">
        <v>343</v>
      </c>
      <c r="N28" s="2">
        <v>125</v>
      </c>
      <c r="O28" s="2">
        <v>36.917000000000002</v>
      </c>
      <c r="P28" s="2">
        <v>38.500999999999998</v>
      </c>
      <c r="Q28" s="2">
        <f t="shared" si="25"/>
        <v>1.5839999999999961</v>
      </c>
      <c r="R28" s="9">
        <f>Q28/0.125</f>
        <v>12.671999999999969</v>
      </c>
      <c r="S28" s="17"/>
      <c r="T28" s="17"/>
      <c r="U28" s="2"/>
      <c r="V28" s="22"/>
      <c r="W28" s="22"/>
      <c r="X28" s="22"/>
      <c r="Y28" s="22"/>
      <c r="Z28" s="63"/>
      <c r="AA28" s="22"/>
      <c r="AB28" s="22"/>
      <c r="AC28" s="74"/>
      <c r="AD28" s="9"/>
    </row>
    <row r="29" spans="1:30" ht="15.5" customHeight="1">
      <c r="B29" s="12"/>
      <c r="C29" s="2"/>
      <c r="D29" s="2"/>
      <c r="E29" s="2"/>
      <c r="F29" s="2"/>
      <c r="G29" s="53">
        <v>2.85</v>
      </c>
      <c r="H29" s="54">
        <v>2.37</v>
      </c>
      <c r="I29" s="54">
        <v>3.12</v>
      </c>
      <c r="J29" s="62">
        <f t="shared" si="24"/>
        <v>2.78</v>
      </c>
      <c r="K29" s="55"/>
      <c r="L29" s="2" t="s">
        <v>1</v>
      </c>
      <c r="M29" s="2" t="s">
        <v>344</v>
      </c>
      <c r="N29" s="2">
        <v>125</v>
      </c>
      <c r="O29" s="2">
        <v>37.104999999999997</v>
      </c>
      <c r="P29" s="2">
        <v>38.667000000000002</v>
      </c>
      <c r="Q29" s="2">
        <f t="shared" si="25"/>
        <v>1.5620000000000047</v>
      </c>
      <c r="R29" s="9">
        <f t="shared" si="26"/>
        <v>12.496000000000038</v>
      </c>
      <c r="S29" s="17"/>
      <c r="T29" s="17"/>
      <c r="U29" s="2"/>
      <c r="V29" s="22"/>
      <c r="W29" s="22"/>
      <c r="X29" s="22"/>
      <c r="Y29" s="22"/>
      <c r="Z29" s="63"/>
      <c r="AA29" s="22"/>
      <c r="AB29" s="22"/>
      <c r="AC29" s="74"/>
      <c r="AD29" s="9"/>
    </row>
    <row r="30" spans="1:30" ht="15.5" customHeight="1" thickBot="1">
      <c r="A30" s="116"/>
      <c r="B30" s="73"/>
      <c r="C30" s="3"/>
      <c r="D30" s="3"/>
      <c r="E30" s="3"/>
      <c r="F30" s="3"/>
      <c r="G30" s="56">
        <v>2.85</v>
      </c>
      <c r="H30" s="57">
        <v>2.37</v>
      </c>
      <c r="I30" s="57">
        <v>3.12</v>
      </c>
      <c r="J30" s="81">
        <v>2.78</v>
      </c>
      <c r="K30" s="58"/>
      <c r="L30" s="3" t="s">
        <v>0</v>
      </c>
      <c r="M30" s="3" t="s">
        <v>345</v>
      </c>
      <c r="N30" s="3">
        <v>125</v>
      </c>
      <c r="O30" s="3">
        <v>37.543999999999997</v>
      </c>
      <c r="P30" s="3">
        <v>39.26</v>
      </c>
      <c r="Q30" s="3">
        <f t="shared" si="25"/>
        <v>1.7160000000000011</v>
      </c>
      <c r="R30" s="10">
        <f t="shared" si="26"/>
        <v>13.728000000000009</v>
      </c>
      <c r="S30" s="41"/>
      <c r="T30" s="41"/>
      <c r="U30" s="3"/>
      <c r="V30" s="64"/>
      <c r="W30" s="64"/>
      <c r="X30" s="64"/>
      <c r="Y30" s="64"/>
      <c r="Z30" s="65"/>
      <c r="AA30" s="64"/>
      <c r="AB30" s="64"/>
      <c r="AC30" s="75"/>
      <c r="AD30" s="10"/>
    </row>
    <row r="31" spans="1:30" ht="15.5" customHeight="1">
      <c r="A31" s="112" t="s">
        <v>239</v>
      </c>
      <c r="B31" s="12" t="s">
        <v>226</v>
      </c>
      <c r="C31" s="2" t="s">
        <v>517</v>
      </c>
      <c r="D31" s="2" t="s">
        <v>518</v>
      </c>
      <c r="E31" s="2"/>
      <c r="F31" s="2">
        <v>18</v>
      </c>
      <c r="G31" s="11">
        <v>1.63</v>
      </c>
      <c r="H31" s="2">
        <v>1.65</v>
      </c>
      <c r="I31" s="2">
        <v>1.57</v>
      </c>
      <c r="J31" s="9">
        <f>AVERAGEA(G31:I31)</f>
        <v>1.6166666666666665</v>
      </c>
      <c r="K31" s="30">
        <f>STDEVA(G31:I31)</f>
        <v>4.163331998932257E-2</v>
      </c>
      <c r="L31" s="13" t="s">
        <v>87</v>
      </c>
      <c r="M31" s="22" t="s">
        <v>296</v>
      </c>
      <c r="N31" s="22">
        <v>635</v>
      </c>
      <c r="O31" s="22">
        <v>37.808999999999997</v>
      </c>
      <c r="P31" s="22">
        <v>38.624000000000002</v>
      </c>
      <c r="Q31" s="13">
        <f t="shared" ref="Q31:Q36" si="27">P31-O31</f>
        <v>0.81500000000000483</v>
      </c>
      <c r="R31" s="17">
        <f>Q31/0.635</f>
        <v>1.2834645669291413</v>
      </c>
      <c r="S31" s="17">
        <f>AVERAGEA(R31:R36)</f>
        <v>2.0112860892388427</v>
      </c>
      <c r="T31" s="17">
        <f>STDEVA(R31:R36)</f>
        <v>0.75377877769158685</v>
      </c>
      <c r="U31" s="2"/>
      <c r="V31" s="22">
        <v>38.304000000000002</v>
      </c>
      <c r="W31" s="21">
        <f t="shared" ref="W31:W33" si="28">P31-V31</f>
        <v>0.32000000000000028</v>
      </c>
      <c r="X31" s="21">
        <f t="shared" ref="X31:X33" si="29">V31-O31</f>
        <v>0.49500000000000455</v>
      </c>
      <c r="Y31" s="21">
        <f t="shared" ref="Y31:Y33" si="30">(X31/$Q31)*100</f>
        <v>60.736196319018596</v>
      </c>
      <c r="Z31" s="21">
        <f t="shared" ref="Z31:Z33" si="31">((P31-V31)/$Q31)*100</f>
        <v>39.263803680981397</v>
      </c>
      <c r="AA31" s="21">
        <f>AVERAGEA(Y31:Y33)</f>
        <v>64.310061238842707</v>
      </c>
      <c r="AB31" s="21">
        <f>AVERAGEA(Z31:Z33)</f>
        <v>35.689938761157286</v>
      </c>
      <c r="AC31" s="74">
        <f>STDEVA(Y31:Y33)</f>
        <v>6.0104499381022434</v>
      </c>
      <c r="AD31" s="74">
        <f>STDEVA(Z31:Z33)</f>
        <v>6.010449938102254</v>
      </c>
    </row>
    <row r="32" spans="1:30" ht="15.5" customHeight="1">
      <c r="A32" s="112" t="s">
        <v>245</v>
      </c>
      <c r="B32" s="12"/>
      <c r="C32" s="2"/>
      <c r="D32" s="2"/>
      <c r="E32" s="2"/>
      <c r="F32" s="2"/>
      <c r="G32" s="53">
        <v>1.63</v>
      </c>
      <c r="H32" s="54">
        <v>1.65</v>
      </c>
      <c r="I32" s="54">
        <v>1.57</v>
      </c>
      <c r="J32" s="62">
        <f t="shared" ref="J32:J35" si="32">AVERAGEA(G32:I32)</f>
        <v>1.6166666666666665</v>
      </c>
      <c r="K32" s="55"/>
      <c r="L32" s="13" t="s">
        <v>89</v>
      </c>
      <c r="M32" s="22" t="s">
        <v>297</v>
      </c>
      <c r="N32" s="22">
        <v>635</v>
      </c>
      <c r="O32" s="22">
        <v>38.261000000000003</v>
      </c>
      <c r="P32" s="22">
        <v>39.128999999999998</v>
      </c>
      <c r="Q32" s="13">
        <f t="shared" si="27"/>
        <v>0.867999999999995</v>
      </c>
      <c r="R32" s="17">
        <f t="shared" ref="R32:R36" si="33">Q32/0.635</f>
        <v>1.3669291338582599</v>
      </c>
      <c r="S32" s="17"/>
      <c r="T32" s="17"/>
      <c r="U32" s="2"/>
      <c r="V32" s="22">
        <v>38.79</v>
      </c>
      <c r="W32" s="21">
        <f t="shared" si="28"/>
        <v>0.33899999999999864</v>
      </c>
      <c r="X32" s="21">
        <f t="shared" si="29"/>
        <v>0.52899999999999636</v>
      </c>
      <c r="Y32" s="21">
        <f t="shared" si="30"/>
        <v>60.944700460829424</v>
      </c>
      <c r="Z32" s="21">
        <f t="shared" si="31"/>
        <v>39.055299539170576</v>
      </c>
      <c r="AA32" s="22"/>
      <c r="AB32" s="22"/>
      <c r="AC32" s="74"/>
      <c r="AD32" s="9"/>
    </row>
    <row r="33" spans="1:30" ht="15.5" customHeight="1">
      <c r="B33" s="12"/>
      <c r="C33" s="2"/>
      <c r="D33" s="2"/>
      <c r="E33" s="2"/>
      <c r="F33" s="2"/>
      <c r="G33" s="53">
        <v>1.63</v>
      </c>
      <c r="H33" s="54">
        <v>1.65</v>
      </c>
      <c r="I33" s="54">
        <v>1.57</v>
      </c>
      <c r="J33" s="62">
        <f t="shared" si="32"/>
        <v>1.6166666666666665</v>
      </c>
      <c r="K33" s="55"/>
      <c r="L33" s="13" t="s">
        <v>91</v>
      </c>
      <c r="M33" s="22" t="s">
        <v>298</v>
      </c>
      <c r="N33" s="22">
        <v>635</v>
      </c>
      <c r="O33" s="22">
        <v>38.884</v>
      </c>
      <c r="P33" s="22">
        <v>40.637</v>
      </c>
      <c r="Q33" s="13">
        <f t="shared" si="27"/>
        <v>1.7530000000000001</v>
      </c>
      <c r="R33" s="17">
        <f t="shared" si="33"/>
        <v>2.7606299212598429</v>
      </c>
      <c r="S33" s="17"/>
      <c r="T33" s="17"/>
      <c r="U33" s="2"/>
      <c r="V33" s="22">
        <v>40.133000000000003</v>
      </c>
      <c r="W33" s="21">
        <f t="shared" si="28"/>
        <v>0.50399999999999778</v>
      </c>
      <c r="X33" s="21">
        <f t="shared" si="29"/>
        <v>1.2490000000000023</v>
      </c>
      <c r="Y33" s="21">
        <f t="shared" si="30"/>
        <v>71.249286936680107</v>
      </c>
      <c r="Z33" s="21">
        <f t="shared" si="31"/>
        <v>28.750713063319893</v>
      </c>
      <c r="AA33" s="22"/>
      <c r="AB33" s="22"/>
      <c r="AC33" s="74"/>
      <c r="AD33" s="9"/>
    </row>
    <row r="34" spans="1:30" ht="15.5" customHeight="1">
      <c r="B34" s="12"/>
      <c r="C34" s="2"/>
      <c r="D34" s="2"/>
      <c r="E34" s="2"/>
      <c r="F34" s="2"/>
      <c r="G34" s="53">
        <v>1.63</v>
      </c>
      <c r="H34" s="54">
        <v>1.65</v>
      </c>
      <c r="I34" s="54">
        <v>1.57</v>
      </c>
      <c r="J34" s="62">
        <f t="shared" si="32"/>
        <v>1.6166666666666665</v>
      </c>
      <c r="K34" s="55"/>
      <c r="L34" s="2" t="s">
        <v>3</v>
      </c>
      <c r="M34" s="2" t="s">
        <v>346</v>
      </c>
      <c r="N34" s="2">
        <v>635</v>
      </c>
      <c r="O34" s="2">
        <v>37.639000000000003</v>
      </c>
      <c r="P34" s="2">
        <v>38.631</v>
      </c>
      <c r="Q34" s="2">
        <f t="shared" si="27"/>
        <v>0.99199999999999733</v>
      </c>
      <c r="R34" s="9">
        <f t="shared" si="33"/>
        <v>1.5622047244094446</v>
      </c>
      <c r="S34" s="17"/>
      <c r="T34" s="17"/>
      <c r="U34" s="2"/>
      <c r="V34" s="22"/>
      <c r="W34" s="22"/>
      <c r="X34" s="22"/>
      <c r="Y34" s="22"/>
      <c r="Z34" s="63"/>
      <c r="AA34" s="22"/>
      <c r="AB34" s="22"/>
      <c r="AC34" s="74"/>
      <c r="AD34" s="9"/>
    </row>
    <row r="35" spans="1:30" ht="15.5" customHeight="1">
      <c r="B35" s="12"/>
      <c r="C35" s="2"/>
      <c r="D35" s="2"/>
      <c r="E35" s="2"/>
      <c r="F35" s="2"/>
      <c r="G35" s="53">
        <v>1.63</v>
      </c>
      <c r="H35" s="54">
        <v>1.65</v>
      </c>
      <c r="I35" s="54">
        <v>1.57</v>
      </c>
      <c r="J35" s="62">
        <f t="shared" si="32"/>
        <v>1.6166666666666665</v>
      </c>
      <c r="K35" s="55"/>
      <c r="L35" s="2" t="s">
        <v>1</v>
      </c>
      <c r="M35" s="2" t="s">
        <v>347</v>
      </c>
      <c r="N35" s="2">
        <v>635</v>
      </c>
      <c r="O35" s="2">
        <v>38.212000000000003</v>
      </c>
      <c r="P35" s="2">
        <v>40.164999999999999</v>
      </c>
      <c r="Q35" s="2">
        <f t="shared" si="27"/>
        <v>1.9529999999999959</v>
      </c>
      <c r="R35" s="9">
        <f t="shared" si="33"/>
        <v>3.0755905511810959</v>
      </c>
      <c r="S35" s="17"/>
      <c r="T35" s="17"/>
      <c r="U35" s="2"/>
      <c r="V35" s="22"/>
      <c r="W35" s="22"/>
      <c r="X35" s="22"/>
      <c r="Y35" s="22"/>
      <c r="Z35" s="63"/>
      <c r="AA35" s="22"/>
      <c r="AB35" s="22"/>
      <c r="AC35" s="74"/>
      <c r="AD35" s="9"/>
    </row>
    <row r="36" spans="1:30" ht="15.5" customHeight="1" thickBot="1">
      <c r="A36" s="116"/>
      <c r="B36" s="73"/>
      <c r="C36" s="3"/>
      <c r="D36" s="3"/>
      <c r="E36" s="3"/>
      <c r="F36" s="3"/>
      <c r="G36" s="56">
        <v>1.63</v>
      </c>
      <c r="H36" s="57">
        <v>1.65</v>
      </c>
      <c r="I36" s="57">
        <v>1.57</v>
      </c>
      <c r="J36" s="81">
        <f t="shared" ref="J36" si="34">AVERAGEA(G36:I36)</f>
        <v>1.6166666666666665</v>
      </c>
      <c r="K36" s="58"/>
      <c r="L36" s="3" t="s">
        <v>0</v>
      </c>
      <c r="M36" s="3" t="s">
        <v>348</v>
      </c>
      <c r="N36" s="3">
        <v>635</v>
      </c>
      <c r="O36" s="3">
        <v>37.313000000000002</v>
      </c>
      <c r="P36" s="3">
        <v>38.594999999999999</v>
      </c>
      <c r="Q36" s="3">
        <f t="shared" si="27"/>
        <v>1.2819999999999965</v>
      </c>
      <c r="R36" s="10">
        <f t="shared" si="33"/>
        <v>2.0188976377952699</v>
      </c>
      <c r="S36" s="41"/>
      <c r="T36" s="41"/>
      <c r="U36" s="3"/>
      <c r="V36" s="64"/>
      <c r="W36" s="64"/>
      <c r="X36" s="64"/>
      <c r="Y36" s="64"/>
      <c r="Z36" s="65"/>
      <c r="AA36" s="64"/>
      <c r="AB36" s="64"/>
      <c r="AC36" s="75"/>
      <c r="AD36" s="10"/>
    </row>
    <row r="37" spans="1:30" ht="15.5" customHeight="1">
      <c r="A37" s="112" t="s">
        <v>246</v>
      </c>
      <c r="B37" s="12" t="s">
        <v>227</v>
      </c>
      <c r="C37" s="2" t="s">
        <v>531</v>
      </c>
      <c r="D37" s="2">
        <v>11</v>
      </c>
      <c r="E37" s="2"/>
      <c r="F37" s="2">
        <v>87</v>
      </c>
      <c r="G37" s="11">
        <v>1.24</v>
      </c>
      <c r="H37" s="2">
        <v>1</v>
      </c>
      <c r="I37" s="2">
        <v>1.94</v>
      </c>
      <c r="J37" s="9">
        <f>AVERAGEA(G37:I37)</f>
        <v>1.3933333333333333</v>
      </c>
      <c r="K37" s="30">
        <f>STDEVA(G37:I37)</f>
        <v>0.48839874419713009</v>
      </c>
      <c r="L37" s="13" t="s">
        <v>87</v>
      </c>
      <c r="M37" s="22" t="s">
        <v>299</v>
      </c>
      <c r="N37" s="22">
        <v>1080</v>
      </c>
      <c r="O37" s="22">
        <v>37.125</v>
      </c>
      <c r="P37" s="22">
        <v>38.176000000000002</v>
      </c>
      <c r="Q37" s="13">
        <f t="shared" ref="Q37:Q43" si="35">P37-O37</f>
        <v>1.0510000000000019</v>
      </c>
      <c r="R37" s="17">
        <f>Q37/1.08</f>
        <v>0.97314814814814987</v>
      </c>
      <c r="S37" s="17">
        <f>AVERAGEA(R37:R39,R41:R43)</f>
        <v>0.9197530864197544</v>
      </c>
      <c r="T37" s="17">
        <f>STDEVA(R37:R39,R41:R43)</f>
        <v>0.20393056951657829</v>
      </c>
      <c r="U37" s="2"/>
      <c r="V37" s="22">
        <v>37.808</v>
      </c>
      <c r="W37" s="21">
        <f t="shared" ref="W37:W39" si="36">P37-V37</f>
        <v>0.3680000000000021</v>
      </c>
      <c r="X37" s="21">
        <f t="shared" ref="X37:X39" si="37">V37-O37</f>
        <v>0.68299999999999983</v>
      </c>
      <c r="Y37" s="21">
        <f t="shared" ref="Y37:Y39" si="38">(X37/$Q37)*100</f>
        <v>64.985727878211094</v>
      </c>
      <c r="Z37" s="21">
        <f t="shared" ref="Z37:Z39" si="39">((P37-V37)/$Q37)*100</f>
        <v>35.014272121788906</v>
      </c>
      <c r="AA37" s="21">
        <f>AVERAGEA(Y37:Y39)</f>
        <v>59.477866954186446</v>
      </c>
      <c r="AB37" s="21">
        <f>AVERAGEA(Z37:Z39)</f>
        <v>40.522133045813554</v>
      </c>
      <c r="AC37" s="74">
        <f>STDEVA(Y37:Y39)</f>
        <v>5.1774606927987357</v>
      </c>
      <c r="AD37" s="74">
        <f>STDEVA(Z37:Z39)</f>
        <v>5.1774606927987312</v>
      </c>
    </row>
    <row r="38" spans="1:30" ht="15.5" customHeight="1">
      <c r="B38" s="12"/>
      <c r="E38" s="2"/>
      <c r="F38" s="2"/>
      <c r="G38" s="53">
        <v>1.24</v>
      </c>
      <c r="H38" s="54">
        <v>1</v>
      </c>
      <c r="I38" s="54">
        <v>1.94</v>
      </c>
      <c r="J38" s="62">
        <f t="shared" ref="J38:J42" si="40">AVERAGEA(G38:I38)</f>
        <v>1.3933333333333333</v>
      </c>
      <c r="K38" s="55"/>
      <c r="L38" s="13" t="s">
        <v>89</v>
      </c>
      <c r="M38" s="22" t="s">
        <v>300</v>
      </c>
      <c r="N38" s="22">
        <v>1080</v>
      </c>
      <c r="O38" s="22">
        <v>36.823</v>
      </c>
      <c r="P38" s="22">
        <v>37.704000000000001</v>
      </c>
      <c r="Q38" s="13">
        <f t="shared" si="35"/>
        <v>0.88100000000000023</v>
      </c>
      <c r="R38" s="17">
        <f t="shared" ref="R38:R43" si="41">Q38/1.08</f>
        <v>0.81574074074074088</v>
      </c>
      <c r="S38" s="17"/>
      <c r="T38" s="17"/>
      <c r="U38" s="2"/>
      <c r="V38" s="22">
        <v>37.305</v>
      </c>
      <c r="W38" s="21">
        <f t="shared" si="36"/>
        <v>0.39900000000000091</v>
      </c>
      <c r="X38" s="21">
        <f t="shared" si="37"/>
        <v>0.48199999999999932</v>
      </c>
      <c r="Y38" s="21">
        <f t="shared" si="38"/>
        <v>54.710556186152004</v>
      </c>
      <c r="Z38" s="21">
        <f t="shared" si="39"/>
        <v>45.289443813847988</v>
      </c>
      <c r="AA38" s="22"/>
      <c r="AB38" s="22"/>
      <c r="AC38" s="74"/>
      <c r="AD38" s="9"/>
    </row>
    <row r="39" spans="1:30" ht="15.5" customHeight="1">
      <c r="B39" s="12"/>
      <c r="E39" s="2"/>
      <c r="F39" s="2"/>
      <c r="G39" s="53">
        <v>1.24</v>
      </c>
      <c r="H39" s="54">
        <v>1</v>
      </c>
      <c r="I39" s="54">
        <v>1.94</v>
      </c>
      <c r="J39" s="62">
        <f t="shared" si="40"/>
        <v>1.3933333333333333</v>
      </c>
      <c r="K39" s="55"/>
      <c r="L39" s="13" t="s">
        <v>91</v>
      </c>
      <c r="M39" s="22" t="s">
        <v>301</v>
      </c>
      <c r="N39" s="22">
        <v>1080</v>
      </c>
      <c r="O39" s="22">
        <v>38.164000000000001</v>
      </c>
      <c r="P39" s="22">
        <v>39.051000000000002</v>
      </c>
      <c r="Q39" s="13">
        <f t="shared" si="35"/>
        <v>0.88700000000000045</v>
      </c>
      <c r="R39" s="17">
        <f t="shared" si="41"/>
        <v>0.82129629629629664</v>
      </c>
      <c r="S39" s="17"/>
      <c r="T39" s="17"/>
      <c r="U39" s="2"/>
      <c r="V39" s="22">
        <v>38.685000000000002</v>
      </c>
      <c r="W39" s="21">
        <f t="shared" si="36"/>
        <v>0.36599999999999966</v>
      </c>
      <c r="X39" s="21">
        <f t="shared" si="37"/>
        <v>0.5210000000000008</v>
      </c>
      <c r="Y39" s="21">
        <f t="shared" si="38"/>
        <v>58.737316798196225</v>
      </c>
      <c r="Z39" s="21">
        <f t="shared" si="39"/>
        <v>41.262683201803775</v>
      </c>
      <c r="AA39" s="22"/>
      <c r="AB39" s="22"/>
      <c r="AC39" s="74"/>
      <c r="AD39" s="9"/>
    </row>
    <row r="40" spans="1:30" ht="15.5" customHeight="1">
      <c r="B40" s="12"/>
      <c r="E40" s="2"/>
      <c r="F40" s="2"/>
      <c r="G40" s="53">
        <v>1.24</v>
      </c>
      <c r="H40" s="54">
        <v>1</v>
      </c>
      <c r="I40" s="54">
        <v>1.94</v>
      </c>
      <c r="J40" s="62">
        <f t="shared" si="40"/>
        <v>1.3933333333333333</v>
      </c>
      <c r="K40" s="55"/>
      <c r="L40" s="33" t="s">
        <v>24</v>
      </c>
      <c r="M40" s="33" t="s">
        <v>349</v>
      </c>
      <c r="N40" s="33">
        <v>1080</v>
      </c>
      <c r="O40" s="33">
        <v>39.259</v>
      </c>
      <c r="P40" s="33">
        <v>39.222000000000001</v>
      </c>
      <c r="Q40" s="33">
        <f t="shared" si="35"/>
        <v>-3.6999999999999034E-2</v>
      </c>
      <c r="R40" s="31">
        <f t="shared" si="41"/>
        <v>-3.4259259259258365E-2</v>
      </c>
      <c r="S40" s="40"/>
      <c r="T40" s="40"/>
      <c r="U40" s="33"/>
      <c r="V40" s="32"/>
      <c r="W40" s="32"/>
      <c r="X40" s="32"/>
      <c r="Y40" s="32"/>
      <c r="Z40" s="66"/>
      <c r="AA40" s="32"/>
      <c r="AB40" s="32"/>
      <c r="AC40" s="80"/>
      <c r="AD40" s="31"/>
    </row>
    <row r="41" spans="1:30" ht="15.5" customHeight="1">
      <c r="B41" s="12"/>
      <c r="E41" s="2"/>
      <c r="F41" s="2"/>
      <c r="G41" s="53">
        <v>1.24</v>
      </c>
      <c r="H41" s="54">
        <v>1</v>
      </c>
      <c r="I41" s="54">
        <v>1.94</v>
      </c>
      <c r="J41" s="62">
        <f t="shared" si="40"/>
        <v>1.3933333333333333</v>
      </c>
      <c r="K41" s="55"/>
      <c r="L41" s="2" t="s">
        <v>3</v>
      </c>
      <c r="M41" s="2" t="s">
        <v>350</v>
      </c>
      <c r="N41" s="2">
        <v>1080</v>
      </c>
      <c r="O41" s="2">
        <v>36.567999999999998</v>
      </c>
      <c r="P41" s="2">
        <v>37.725000000000001</v>
      </c>
      <c r="Q41" s="2">
        <f t="shared" si="35"/>
        <v>1.1570000000000036</v>
      </c>
      <c r="R41" s="9">
        <f t="shared" si="41"/>
        <v>1.0712962962962995</v>
      </c>
      <c r="S41" s="17"/>
      <c r="T41" s="17"/>
      <c r="U41" s="2"/>
      <c r="V41" s="22"/>
      <c r="W41" s="22"/>
      <c r="X41" s="22"/>
      <c r="Y41" s="22"/>
      <c r="Z41" s="63"/>
      <c r="AA41" s="22"/>
      <c r="AB41" s="22"/>
      <c r="AC41" s="74"/>
      <c r="AD41" s="9"/>
    </row>
    <row r="42" spans="1:30" ht="15.5" customHeight="1">
      <c r="B42" s="12"/>
      <c r="E42" s="2"/>
      <c r="F42" s="2"/>
      <c r="G42" s="53">
        <v>1.24</v>
      </c>
      <c r="H42" s="54">
        <v>1</v>
      </c>
      <c r="I42" s="54">
        <v>1.94</v>
      </c>
      <c r="J42" s="62">
        <f t="shared" si="40"/>
        <v>1.3933333333333333</v>
      </c>
      <c r="K42" s="55"/>
      <c r="L42" s="2" t="s">
        <v>1</v>
      </c>
      <c r="M42" s="2" t="s">
        <v>351</v>
      </c>
      <c r="N42" s="2">
        <v>1080</v>
      </c>
      <c r="O42" s="2">
        <v>37.625</v>
      </c>
      <c r="P42" s="2">
        <v>38.31</v>
      </c>
      <c r="Q42" s="2">
        <f t="shared" si="35"/>
        <v>0.68500000000000227</v>
      </c>
      <c r="R42" s="9">
        <f t="shared" si="41"/>
        <v>0.6342592592592613</v>
      </c>
      <c r="S42" s="17"/>
      <c r="T42" s="17"/>
      <c r="U42" s="2"/>
      <c r="V42" s="22"/>
      <c r="W42" s="22"/>
      <c r="X42" s="22"/>
      <c r="Y42" s="22"/>
      <c r="Z42" s="63"/>
      <c r="AA42" s="22"/>
      <c r="AB42" s="22"/>
      <c r="AC42" s="74"/>
      <c r="AD42" s="9"/>
    </row>
    <row r="43" spans="1:30" ht="15.5" customHeight="1" thickBot="1">
      <c r="A43" s="116"/>
      <c r="B43" s="73"/>
      <c r="C43" s="6"/>
      <c r="D43" s="6"/>
      <c r="E43" s="3"/>
      <c r="F43" s="3"/>
      <c r="G43" s="56">
        <v>1.24</v>
      </c>
      <c r="H43" s="57">
        <v>1</v>
      </c>
      <c r="I43" s="57">
        <v>1.94</v>
      </c>
      <c r="J43" s="81">
        <f t="shared" ref="J43" si="42">AVERAGEA(G43:I43)</f>
        <v>1.3933333333333333</v>
      </c>
      <c r="K43" s="58"/>
      <c r="L43" s="3" t="s">
        <v>0</v>
      </c>
      <c r="M43" s="3" t="s">
        <v>352</v>
      </c>
      <c r="N43" s="3">
        <v>1080</v>
      </c>
      <c r="O43" s="3">
        <v>38.884999999999998</v>
      </c>
      <c r="P43" s="3">
        <v>40.183999999999997</v>
      </c>
      <c r="Q43" s="3">
        <f t="shared" si="35"/>
        <v>1.2989999999999995</v>
      </c>
      <c r="R43" s="10">
        <f t="shared" si="41"/>
        <v>1.2027777777777773</v>
      </c>
      <c r="S43" s="41"/>
      <c r="T43" s="41"/>
      <c r="U43" s="3"/>
      <c r="V43" s="64"/>
      <c r="W43" s="64"/>
      <c r="X43" s="64"/>
      <c r="Y43" s="64"/>
      <c r="Z43" s="65"/>
      <c r="AA43" s="64"/>
      <c r="AB43" s="64"/>
      <c r="AC43" s="75"/>
      <c r="AD43" s="10"/>
    </row>
    <row r="44" spans="1:30" ht="15.5" customHeight="1">
      <c r="A44" s="112" t="s">
        <v>247</v>
      </c>
      <c r="B44" s="12" t="s">
        <v>228</v>
      </c>
      <c r="C44" s="2" t="s">
        <v>530</v>
      </c>
      <c r="D44" s="2" t="s">
        <v>529</v>
      </c>
      <c r="E44" s="2"/>
      <c r="F44" s="2">
        <v>18</v>
      </c>
      <c r="G44" s="11">
        <v>0.96</v>
      </c>
      <c r="H44" s="2">
        <v>1.06</v>
      </c>
      <c r="I44" s="2">
        <v>0.93</v>
      </c>
      <c r="J44" s="9">
        <f>AVERAGEA(G44:I44)</f>
        <v>0.98333333333333339</v>
      </c>
      <c r="K44" s="30">
        <f>STDEVA(G44:I44)</f>
        <v>6.8068592855540469E-2</v>
      </c>
      <c r="L44" s="13" t="s">
        <v>87</v>
      </c>
      <c r="M44" s="22" t="s">
        <v>308</v>
      </c>
      <c r="N44" s="22">
        <v>635</v>
      </c>
      <c r="O44" s="22">
        <v>37.421999999999997</v>
      </c>
      <c r="P44" s="22">
        <v>38.508000000000003</v>
      </c>
      <c r="Q44" s="13">
        <f t="shared" ref="Q44:Q49" si="43">P44-O44</f>
        <v>1.0860000000000056</v>
      </c>
      <c r="R44" s="17">
        <f t="shared" ref="R44:R49" si="44">Q44/0.635</f>
        <v>1.7102362204724497</v>
      </c>
      <c r="S44" s="17">
        <f>AVERAGEA(R44:R49)</f>
        <v>1.5724409448818912</v>
      </c>
      <c r="T44" s="17">
        <f>STDEVA(R44:R49)</f>
        <v>0.52092693415655011</v>
      </c>
      <c r="U44" s="2"/>
      <c r="V44" s="22">
        <v>37.947000000000003</v>
      </c>
      <c r="W44" s="21">
        <f t="shared" ref="W44:W46" si="45">P44-V44</f>
        <v>0.56099999999999994</v>
      </c>
      <c r="X44" s="21">
        <f t="shared" ref="X44:X46" si="46">V44-O44</f>
        <v>0.52500000000000568</v>
      </c>
      <c r="Y44" s="21">
        <f t="shared" ref="Y44:Y46" si="47">(X44/$Q44)*100</f>
        <v>48.342541436464359</v>
      </c>
      <c r="Z44" s="21">
        <f t="shared" ref="Z44:Z46" si="48">((P44-V44)/$Q44)*100</f>
        <v>51.657458563535641</v>
      </c>
      <c r="AA44" s="21">
        <f>AVERAGEA(Y44:Y46)</f>
        <v>47.528264985863849</v>
      </c>
      <c r="AB44" s="21">
        <f>AVERAGEA(Z44:Z46)</f>
        <v>52.471735014136151</v>
      </c>
      <c r="AC44" s="74">
        <f>STDEVA(Y44:Y46)</f>
        <v>9.3363123087523139</v>
      </c>
      <c r="AD44" s="74">
        <f>STDEVA(Z44:Z46)</f>
        <v>9.3363123087523139</v>
      </c>
    </row>
    <row r="45" spans="1:30" ht="15.5" customHeight="1">
      <c r="B45" s="12"/>
      <c r="E45" s="2"/>
      <c r="F45" s="2"/>
      <c r="G45" s="53">
        <v>0.96</v>
      </c>
      <c r="H45" s="54">
        <v>1.06</v>
      </c>
      <c r="I45" s="54">
        <v>0.93</v>
      </c>
      <c r="J45" s="62">
        <f t="shared" ref="J45:J48" si="49">AVERAGEA(G45:I45)</f>
        <v>0.98333333333333339</v>
      </c>
      <c r="K45" s="55"/>
      <c r="L45" s="13" t="s">
        <v>89</v>
      </c>
      <c r="M45" s="22" t="s">
        <v>309</v>
      </c>
      <c r="N45" s="22">
        <v>635</v>
      </c>
      <c r="O45" s="22">
        <v>37.366</v>
      </c>
      <c r="P45" s="22">
        <v>38.289000000000001</v>
      </c>
      <c r="Q45" s="13">
        <f t="shared" si="43"/>
        <v>0.92300000000000182</v>
      </c>
      <c r="R45" s="17">
        <f t="shared" si="44"/>
        <v>1.4535433070866171</v>
      </c>
      <c r="S45" s="17"/>
      <c r="T45" s="17"/>
      <c r="U45" s="2"/>
      <c r="V45" s="22">
        <v>37.715000000000003</v>
      </c>
      <c r="W45" s="21">
        <f t="shared" si="45"/>
        <v>0.57399999999999807</v>
      </c>
      <c r="X45" s="21">
        <f t="shared" si="46"/>
        <v>0.34900000000000375</v>
      </c>
      <c r="Y45" s="21">
        <f t="shared" si="47"/>
        <v>37.811484290357861</v>
      </c>
      <c r="Z45" s="21">
        <f t="shared" si="48"/>
        <v>62.188515709642132</v>
      </c>
      <c r="AA45" s="22"/>
      <c r="AB45" s="22"/>
      <c r="AC45" s="74"/>
      <c r="AD45" s="9"/>
    </row>
    <row r="46" spans="1:30" ht="15.5" customHeight="1">
      <c r="B46" s="12"/>
      <c r="E46" s="2"/>
      <c r="F46" s="2"/>
      <c r="G46" s="53">
        <v>0.96</v>
      </c>
      <c r="H46" s="54">
        <v>1.06</v>
      </c>
      <c r="I46" s="54">
        <v>0.93</v>
      </c>
      <c r="J46" s="62">
        <f t="shared" si="49"/>
        <v>0.98333333333333339</v>
      </c>
      <c r="K46" s="55"/>
      <c r="L46" s="13" t="s">
        <v>91</v>
      </c>
      <c r="M46" s="22" t="s">
        <v>310</v>
      </c>
      <c r="N46" s="22">
        <v>635</v>
      </c>
      <c r="O46" s="22">
        <v>37.347999999999999</v>
      </c>
      <c r="P46" s="22">
        <v>38.972999999999999</v>
      </c>
      <c r="Q46" s="13">
        <f t="shared" si="43"/>
        <v>1.625</v>
      </c>
      <c r="R46" s="17">
        <f t="shared" si="44"/>
        <v>2.5590551181102361</v>
      </c>
      <c r="S46" s="17"/>
      <c r="T46" s="17"/>
      <c r="U46" s="2"/>
      <c r="V46" s="22">
        <v>38.265000000000001</v>
      </c>
      <c r="W46" s="21">
        <f t="shared" si="45"/>
        <v>0.70799999999999841</v>
      </c>
      <c r="X46" s="21">
        <f t="shared" si="46"/>
        <v>0.91700000000000159</v>
      </c>
      <c r="Y46" s="21">
        <f t="shared" si="47"/>
        <v>56.430769230769329</v>
      </c>
      <c r="Z46" s="21">
        <f t="shared" si="48"/>
        <v>43.569230769230671</v>
      </c>
      <c r="AA46" s="22"/>
      <c r="AB46" s="22"/>
      <c r="AC46" s="74"/>
      <c r="AD46" s="9"/>
    </row>
    <row r="47" spans="1:30" ht="15.5" customHeight="1">
      <c r="B47" s="12"/>
      <c r="E47" s="2"/>
      <c r="F47" s="2"/>
      <c r="G47" s="53">
        <v>0.96</v>
      </c>
      <c r="H47" s="54">
        <v>1.06</v>
      </c>
      <c r="I47" s="54">
        <v>0.93</v>
      </c>
      <c r="J47" s="62">
        <f t="shared" si="49"/>
        <v>0.98333333333333339</v>
      </c>
      <c r="K47" s="55"/>
      <c r="L47" s="2" t="s">
        <v>3</v>
      </c>
      <c r="M47" s="2" t="s">
        <v>353</v>
      </c>
      <c r="N47" s="2">
        <v>635</v>
      </c>
      <c r="O47" s="2">
        <v>38.936999999999998</v>
      </c>
      <c r="P47" s="2">
        <v>39.698999999999998</v>
      </c>
      <c r="Q47" s="2">
        <f t="shared" si="43"/>
        <v>0.76200000000000045</v>
      </c>
      <c r="R47" s="9">
        <f>Q47/0.635</f>
        <v>1.2000000000000006</v>
      </c>
      <c r="S47" s="17"/>
      <c r="T47" s="17"/>
      <c r="U47" s="2"/>
      <c r="V47" s="22"/>
      <c r="W47" s="22"/>
      <c r="X47" s="22"/>
      <c r="Y47" s="22"/>
      <c r="Z47" s="63"/>
      <c r="AA47" s="22"/>
      <c r="AB47" s="22"/>
      <c r="AC47" s="74"/>
      <c r="AD47" s="9"/>
    </row>
    <row r="48" spans="1:30" ht="15.5" customHeight="1">
      <c r="B48" s="12"/>
      <c r="E48" s="2"/>
      <c r="F48" s="2"/>
      <c r="G48" s="53">
        <v>0.96</v>
      </c>
      <c r="H48" s="54">
        <v>1.06</v>
      </c>
      <c r="I48" s="54">
        <v>0.93</v>
      </c>
      <c r="J48" s="62">
        <f t="shared" si="49"/>
        <v>0.98333333333333339</v>
      </c>
      <c r="K48" s="55"/>
      <c r="L48" s="2" t="s">
        <v>1</v>
      </c>
      <c r="M48" s="2" t="s">
        <v>354</v>
      </c>
      <c r="N48" s="2">
        <v>635</v>
      </c>
      <c r="O48" s="2">
        <v>37.734000000000002</v>
      </c>
      <c r="P48" s="2">
        <v>38.484000000000002</v>
      </c>
      <c r="Q48" s="2">
        <f t="shared" si="43"/>
        <v>0.75</v>
      </c>
      <c r="R48" s="9">
        <f t="shared" si="44"/>
        <v>1.1811023622047243</v>
      </c>
      <c r="S48" s="17"/>
      <c r="T48" s="17"/>
      <c r="U48" s="2"/>
      <c r="V48" s="22"/>
      <c r="W48" s="22"/>
      <c r="X48" s="22"/>
      <c r="Y48" s="22"/>
      <c r="Z48" s="63"/>
      <c r="AA48" s="22"/>
      <c r="AB48" s="22"/>
      <c r="AC48" s="74"/>
      <c r="AD48" s="9"/>
    </row>
    <row r="49" spans="1:30" ht="15.5" customHeight="1" thickBot="1">
      <c r="A49" s="116"/>
      <c r="B49" s="73"/>
      <c r="C49" s="6"/>
      <c r="D49" s="6"/>
      <c r="E49" s="3"/>
      <c r="F49" s="3"/>
      <c r="G49" s="56">
        <v>0.96</v>
      </c>
      <c r="H49" s="57">
        <v>1.06</v>
      </c>
      <c r="I49" s="57">
        <v>0.93</v>
      </c>
      <c r="J49" s="81">
        <f t="shared" ref="J49" si="50">AVERAGEA(G49:I49)</f>
        <v>0.98333333333333339</v>
      </c>
      <c r="K49" s="58"/>
      <c r="L49" s="3" t="s">
        <v>0</v>
      </c>
      <c r="M49" s="3" t="s">
        <v>355</v>
      </c>
      <c r="N49" s="3">
        <v>635</v>
      </c>
      <c r="O49" s="3">
        <v>37.99</v>
      </c>
      <c r="P49" s="3">
        <v>38.835000000000001</v>
      </c>
      <c r="Q49" s="3">
        <f t="shared" si="43"/>
        <v>0.84499999999999886</v>
      </c>
      <c r="R49" s="10">
        <f t="shared" si="44"/>
        <v>1.3307086614173209</v>
      </c>
      <c r="S49" s="41"/>
      <c r="T49" s="41"/>
      <c r="U49" s="3"/>
      <c r="V49" s="64"/>
      <c r="W49" s="64"/>
      <c r="X49" s="64"/>
      <c r="Y49" s="64"/>
      <c r="Z49" s="65"/>
      <c r="AA49" s="64"/>
      <c r="AB49" s="64"/>
      <c r="AC49" s="75"/>
      <c r="AD49" s="10"/>
    </row>
    <row r="50" spans="1:30" ht="15.5" customHeight="1">
      <c r="A50" s="112" t="s">
        <v>248</v>
      </c>
      <c r="B50" s="12" t="s">
        <v>229</v>
      </c>
      <c r="C50" s="2" t="s">
        <v>528</v>
      </c>
      <c r="D50" s="2" t="s">
        <v>527</v>
      </c>
      <c r="E50" s="2"/>
      <c r="F50" s="2">
        <v>20</v>
      </c>
      <c r="G50" s="11">
        <v>0.72</v>
      </c>
      <c r="H50" s="2">
        <v>0.73</v>
      </c>
      <c r="I50" s="2">
        <v>0.78</v>
      </c>
      <c r="J50" s="9">
        <f>AVERAGEA(G50:I50)</f>
        <v>0.74333333333333329</v>
      </c>
      <c r="K50" s="30">
        <f>STDEVA(G50:I50)</f>
        <v>3.2145502536643208E-2</v>
      </c>
      <c r="L50" s="13" t="s">
        <v>87</v>
      </c>
      <c r="M50" s="22" t="s">
        <v>302</v>
      </c>
      <c r="N50" s="22">
        <v>635</v>
      </c>
      <c r="O50" s="22">
        <v>38.104999999999997</v>
      </c>
      <c r="P50" s="22">
        <v>38.860999999999997</v>
      </c>
      <c r="Q50" s="13">
        <f t="shared" ref="Q50:Q56" si="51">P50-O50</f>
        <v>0.75600000000000023</v>
      </c>
      <c r="R50" s="17">
        <f t="shared" ref="R50:R54" si="52">Q50/0.635</f>
        <v>1.1905511811023626</v>
      </c>
      <c r="S50" s="17">
        <f>AVERAGEA(R50:R52,R54:R56)</f>
        <v>1.0874015748031496</v>
      </c>
      <c r="T50" s="17">
        <f>STDEVA(R50:R52,R54:R56)</f>
        <v>9.1337225078157114E-2</v>
      </c>
      <c r="U50" s="2"/>
      <c r="V50" s="22">
        <v>38.277999999999999</v>
      </c>
      <c r="W50" s="21">
        <f t="shared" ref="W50:W52" si="53">P50-V50</f>
        <v>0.58299999999999841</v>
      </c>
      <c r="X50" s="21">
        <f t="shared" ref="X50:X52" si="54">V50-O50</f>
        <v>0.17300000000000182</v>
      </c>
      <c r="Y50" s="21">
        <f t="shared" ref="Y50:Y52" si="55">(X50/$Q50)*100</f>
        <v>22.883597883598117</v>
      </c>
      <c r="Z50" s="21">
        <f t="shared" ref="Z50:Z52" si="56">((P50-V50)/$Q50)*100</f>
        <v>77.116402116401886</v>
      </c>
      <c r="AA50" s="21">
        <f>AVERAGEA(Y50:Y52)</f>
        <v>17.569494604270968</v>
      </c>
      <c r="AB50" s="21">
        <f>AVERAGEA(Z50:Z52)</f>
        <v>82.430505395729028</v>
      </c>
      <c r="AC50" s="74">
        <f>STDEVA(Y50:Y52)</f>
        <v>9.1309082190946</v>
      </c>
      <c r="AD50" s="74">
        <f>STDEVA(Z50:Z52)</f>
        <v>9.1309082190945965</v>
      </c>
    </row>
    <row r="51" spans="1:30" ht="15.5" customHeight="1">
      <c r="B51" s="12"/>
      <c r="E51" s="2"/>
      <c r="F51" s="2"/>
      <c r="G51" s="53">
        <v>0.72</v>
      </c>
      <c r="H51" s="54">
        <v>0.73</v>
      </c>
      <c r="I51" s="54">
        <v>0.78</v>
      </c>
      <c r="J51" s="62">
        <f t="shared" ref="J51:J56" si="57">AVERAGEA(G51:I51)</f>
        <v>0.74333333333333329</v>
      </c>
      <c r="K51" s="55"/>
      <c r="L51" s="13" t="s">
        <v>89</v>
      </c>
      <c r="M51" s="22" t="s">
        <v>303</v>
      </c>
      <c r="N51" s="22">
        <v>635</v>
      </c>
      <c r="O51" s="22">
        <v>37.200000000000003</v>
      </c>
      <c r="P51" s="22">
        <v>37.811999999999998</v>
      </c>
      <c r="Q51" s="13">
        <f t="shared" si="51"/>
        <v>0.61199999999999477</v>
      </c>
      <c r="R51" s="17">
        <f t="shared" si="52"/>
        <v>0.96377952755904683</v>
      </c>
      <c r="S51" s="17"/>
      <c r="T51" s="17"/>
      <c r="U51" s="2"/>
      <c r="V51" s="22">
        <v>37.243000000000002</v>
      </c>
      <c r="W51" s="21">
        <f t="shared" si="53"/>
        <v>0.56899999999999551</v>
      </c>
      <c r="X51" s="21">
        <f t="shared" si="54"/>
        <v>4.2999999999999261E-2</v>
      </c>
      <c r="Y51" s="21">
        <f t="shared" si="55"/>
        <v>7.0261437908496118</v>
      </c>
      <c r="Z51" s="21">
        <f t="shared" si="56"/>
        <v>92.973856209150384</v>
      </c>
      <c r="AA51" s="22"/>
      <c r="AB51" s="22"/>
      <c r="AC51" s="74"/>
      <c r="AD51" s="9"/>
    </row>
    <row r="52" spans="1:30" ht="15.5" customHeight="1">
      <c r="B52" s="12"/>
      <c r="E52" s="2"/>
      <c r="F52" s="2"/>
      <c r="G52" s="53">
        <v>0.72</v>
      </c>
      <c r="H52" s="54">
        <v>0.73</v>
      </c>
      <c r="I52" s="54">
        <v>0.78</v>
      </c>
      <c r="J52" s="62">
        <f t="shared" si="57"/>
        <v>0.74333333333333329</v>
      </c>
      <c r="K52" s="55"/>
      <c r="L52" s="13" t="s">
        <v>91</v>
      </c>
      <c r="M52" s="22" t="s">
        <v>304</v>
      </c>
      <c r="N52" s="22">
        <v>635</v>
      </c>
      <c r="O52" s="22">
        <v>37.003</v>
      </c>
      <c r="P52" s="22">
        <v>37.639000000000003</v>
      </c>
      <c r="Q52" s="13">
        <f t="shared" si="51"/>
        <v>0.63600000000000279</v>
      </c>
      <c r="R52" s="17">
        <f t="shared" si="52"/>
        <v>1.0015748031496108</v>
      </c>
      <c r="S52" s="17"/>
      <c r="T52" s="17"/>
      <c r="U52" s="2"/>
      <c r="V52" s="22">
        <v>37.148000000000003</v>
      </c>
      <c r="W52" s="21">
        <f t="shared" si="53"/>
        <v>0.49099999999999966</v>
      </c>
      <c r="X52" s="21">
        <f t="shared" si="54"/>
        <v>0.14500000000000313</v>
      </c>
      <c r="Y52" s="21">
        <f t="shared" si="55"/>
        <v>22.798742138365171</v>
      </c>
      <c r="Z52" s="21">
        <f t="shared" si="56"/>
        <v>77.201257861634829</v>
      </c>
      <c r="AA52" s="22"/>
      <c r="AB52" s="22"/>
      <c r="AC52" s="74"/>
      <c r="AD52" s="9"/>
    </row>
    <row r="53" spans="1:30" ht="15.5" customHeight="1">
      <c r="B53" s="12"/>
      <c r="E53" s="2"/>
      <c r="F53" s="2"/>
      <c r="G53" s="53">
        <v>0.72</v>
      </c>
      <c r="H53" s="54">
        <v>0.73</v>
      </c>
      <c r="I53" s="54">
        <v>0.78</v>
      </c>
      <c r="J53" s="62">
        <f t="shared" si="57"/>
        <v>0.74333333333333329</v>
      </c>
      <c r="K53" s="55"/>
      <c r="L53" s="33" t="s">
        <v>24</v>
      </c>
      <c r="M53" s="33" t="s">
        <v>356</v>
      </c>
      <c r="N53" s="33">
        <v>635</v>
      </c>
      <c r="O53" s="33">
        <v>38.701999999999998</v>
      </c>
      <c r="P53" s="33">
        <v>38.74</v>
      </c>
      <c r="Q53" s="33">
        <f t="shared" si="51"/>
        <v>3.8000000000003809E-2</v>
      </c>
      <c r="R53" s="31">
        <f t="shared" si="52"/>
        <v>5.9842519685045364E-2</v>
      </c>
      <c r="S53" s="40"/>
      <c r="T53" s="40"/>
      <c r="U53" s="33"/>
      <c r="V53" s="32"/>
      <c r="W53" s="32"/>
      <c r="X53" s="32"/>
      <c r="Y53" s="32"/>
      <c r="Z53" s="66"/>
      <c r="AA53" s="32"/>
      <c r="AB53" s="32"/>
      <c r="AC53" s="80"/>
      <c r="AD53" s="31"/>
    </row>
    <row r="54" spans="1:30" ht="15.5" customHeight="1">
      <c r="B54" s="12"/>
      <c r="E54" s="2"/>
      <c r="F54" s="2"/>
      <c r="G54" s="53">
        <v>0.72</v>
      </c>
      <c r="H54" s="54">
        <v>0.73</v>
      </c>
      <c r="I54" s="54">
        <v>0.78</v>
      </c>
      <c r="J54" s="62">
        <f t="shared" si="57"/>
        <v>0.74333333333333329</v>
      </c>
      <c r="K54" s="55"/>
      <c r="L54" s="2" t="s">
        <v>3</v>
      </c>
      <c r="M54" s="2" t="s">
        <v>357</v>
      </c>
      <c r="N54" s="2">
        <v>635</v>
      </c>
      <c r="O54" s="2">
        <v>37.204999999999998</v>
      </c>
      <c r="P54" s="2">
        <v>37.953000000000003</v>
      </c>
      <c r="Q54" s="2">
        <f t="shared" si="51"/>
        <v>0.74800000000000466</v>
      </c>
      <c r="R54" s="9">
        <f t="shared" si="52"/>
        <v>1.1779527559055192</v>
      </c>
      <c r="S54" s="17"/>
      <c r="T54" s="17"/>
      <c r="U54" s="2"/>
      <c r="V54" s="22"/>
      <c r="W54" s="22"/>
      <c r="X54" s="22"/>
      <c r="Y54" s="22"/>
      <c r="Z54" s="63"/>
      <c r="AA54" s="22"/>
      <c r="AB54" s="22"/>
      <c r="AC54" s="74"/>
      <c r="AD54" s="9"/>
    </row>
    <row r="55" spans="1:30" ht="15.5" customHeight="1">
      <c r="B55" s="12"/>
      <c r="C55" s="2"/>
      <c r="D55" s="2"/>
      <c r="E55" s="2"/>
      <c r="F55" s="2"/>
      <c r="G55" s="53">
        <v>0.72</v>
      </c>
      <c r="H55" s="54">
        <v>0.73</v>
      </c>
      <c r="I55" s="54">
        <v>0.78</v>
      </c>
      <c r="J55" s="62">
        <f t="shared" si="57"/>
        <v>0.74333333333333329</v>
      </c>
      <c r="K55" s="55"/>
      <c r="L55" s="2" t="s">
        <v>1</v>
      </c>
      <c r="M55" s="2" t="s">
        <v>358</v>
      </c>
      <c r="N55" s="2">
        <v>635</v>
      </c>
      <c r="O55" s="2">
        <v>37.014000000000003</v>
      </c>
      <c r="P55" s="2">
        <v>37.704999999999998</v>
      </c>
      <c r="Q55" s="2">
        <f t="shared" si="51"/>
        <v>0.6909999999999954</v>
      </c>
      <c r="R55" s="9">
        <f>Q55/0.635</f>
        <v>1.0881889763779455</v>
      </c>
      <c r="S55" s="17"/>
      <c r="T55" s="17"/>
      <c r="U55" s="2"/>
      <c r="V55" s="22"/>
      <c r="W55" s="22"/>
      <c r="X55" s="22"/>
      <c r="Y55" s="22"/>
      <c r="Z55" s="63"/>
      <c r="AA55" s="22"/>
      <c r="AB55" s="22"/>
      <c r="AC55" s="74"/>
      <c r="AD55" s="9"/>
    </row>
    <row r="56" spans="1:30" ht="15.5" customHeight="1" thickBot="1">
      <c r="A56" s="116"/>
      <c r="B56" s="73"/>
      <c r="C56" s="3"/>
      <c r="D56" s="3"/>
      <c r="E56" s="3"/>
      <c r="F56" s="3"/>
      <c r="G56" s="56">
        <v>0.72</v>
      </c>
      <c r="H56" s="57">
        <v>0.73</v>
      </c>
      <c r="I56" s="57">
        <v>0.78</v>
      </c>
      <c r="J56" s="81">
        <f t="shared" si="57"/>
        <v>0.74333333333333329</v>
      </c>
      <c r="K56" s="58"/>
      <c r="L56" s="3" t="s">
        <v>0</v>
      </c>
      <c r="M56" s="3" t="s">
        <v>359</v>
      </c>
      <c r="N56" s="3">
        <v>635</v>
      </c>
      <c r="O56" s="3">
        <v>36.299999999999997</v>
      </c>
      <c r="P56" s="3">
        <v>37</v>
      </c>
      <c r="Q56" s="3">
        <f t="shared" si="51"/>
        <v>0.70000000000000284</v>
      </c>
      <c r="R56" s="10">
        <f>Q56/0.635</f>
        <v>1.1023622047244139</v>
      </c>
      <c r="S56" s="41"/>
      <c r="T56" s="41"/>
      <c r="U56" s="3"/>
      <c r="V56" s="64"/>
      <c r="W56" s="64"/>
      <c r="X56" s="64"/>
      <c r="Y56" s="64"/>
      <c r="Z56" s="65"/>
      <c r="AA56" s="64"/>
      <c r="AB56" s="64"/>
      <c r="AC56" s="75"/>
      <c r="AD56" s="10"/>
    </row>
    <row r="57" spans="1:30" ht="15.5" customHeight="1">
      <c r="A57" s="112" t="s">
        <v>249</v>
      </c>
      <c r="B57" s="12" t="s">
        <v>230</v>
      </c>
      <c r="C57" s="2" t="s">
        <v>526</v>
      </c>
      <c r="D57" s="2" t="s">
        <v>525</v>
      </c>
      <c r="E57" s="2"/>
      <c r="F57" s="2">
        <v>16</v>
      </c>
      <c r="G57" s="11">
        <v>2.54</v>
      </c>
      <c r="H57" s="2">
        <v>2.57</v>
      </c>
      <c r="I57" s="2">
        <v>2.85</v>
      </c>
      <c r="J57" s="9">
        <f>AVERAGEA(G57:I57)</f>
        <v>2.6533333333333329</v>
      </c>
      <c r="K57" s="30">
        <f>STDEVA(G57:I57)</f>
        <v>0.17097758137642888</v>
      </c>
      <c r="L57" s="13" t="s">
        <v>87</v>
      </c>
      <c r="M57" s="22" t="s">
        <v>305</v>
      </c>
      <c r="N57" s="22">
        <v>250</v>
      </c>
      <c r="O57" s="22">
        <v>37.927999999999997</v>
      </c>
      <c r="P57" s="22">
        <v>38.643999999999998</v>
      </c>
      <c r="Q57" s="13">
        <f t="shared" ref="Q57:Q62" si="58">P57-O57</f>
        <v>0.71600000000000108</v>
      </c>
      <c r="R57" s="17">
        <f>Q57/0.25</f>
        <v>2.8640000000000043</v>
      </c>
      <c r="S57" s="17">
        <f>AVERAGEA(R57:R62)</f>
        <v>2.5120000000000005</v>
      </c>
      <c r="T57" s="17">
        <f>STDEVA(R57:R62)</f>
        <v>0.67257118582348308</v>
      </c>
      <c r="U57" s="2"/>
      <c r="V57" s="22">
        <v>38.213000000000001</v>
      </c>
      <c r="W57" s="21">
        <f t="shared" ref="W57:W59" si="59">P57-V57</f>
        <v>0.43099999999999739</v>
      </c>
      <c r="X57" s="21">
        <f t="shared" ref="X57:X59" si="60">V57-O57</f>
        <v>0.28500000000000369</v>
      </c>
      <c r="Y57" s="21">
        <f t="shared" ref="Y57:Y59" si="61">(X57/$Q57)*100</f>
        <v>39.804469273743472</v>
      </c>
      <c r="Z57" s="21">
        <f t="shared" ref="Z57:Z59" si="62">((P57-V57)/$Q57)*100</f>
        <v>60.195530726256528</v>
      </c>
      <c r="AA57" s="21">
        <f>AVERAGEA(Y57:Y59)</f>
        <v>41.819506256460237</v>
      </c>
      <c r="AB57" s="21">
        <f>AVERAGEA(Z57:Z59)</f>
        <v>58.180493743539763</v>
      </c>
      <c r="AC57" s="74">
        <f>STDEVA(Y57:Y59)</f>
        <v>1.9948729414701523</v>
      </c>
      <c r="AD57" s="74">
        <f>STDEVA(Z57:Z59)</f>
        <v>1.9948729414701487</v>
      </c>
    </row>
    <row r="58" spans="1:30" ht="15.5" customHeight="1">
      <c r="B58" s="12"/>
      <c r="E58" s="2"/>
      <c r="F58" s="2"/>
      <c r="G58" s="53">
        <v>2.54</v>
      </c>
      <c r="H58" s="54">
        <v>2.57</v>
      </c>
      <c r="I58" s="54">
        <v>2.85</v>
      </c>
      <c r="J58" s="62">
        <f t="shared" ref="J58:J62" si="63">AVERAGEA(G58:I58)</f>
        <v>2.6533333333333329</v>
      </c>
      <c r="K58" s="55"/>
      <c r="L58" s="13" t="s">
        <v>89</v>
      </c>
      <c r="M58" s="22" t="s">
        <v>306</v>
      </c>
      <c r="N58" s="22">
        <v>250</v>
      </c>
      <c r="O58" s="22">
        <v>37.179000000000002</v>
      </c>
      <c r="P58" s="22">
        <v>37.896000000000001</v>
      </c>
      <c r="Q58" s="13">
        <f t="shared" si="58"/>
        <v>0.71699999999999875</v>
      </c>
      <c r="R58" s="17">
        <f t="shared" ref="R58:R62" si="64">Q58/0.25</f>
        <v>2.867999999999995</v>
      </c>
      <c r="S58" s="17"/>
      <c r="T58" s="17"/>
      <c r="U58" s="2"/>
      <c r="V58" s="22">
        <v>37.493000000000002</v>
      </c>
      <c r="W58" s="21">
        <f t="shared" si="59"/>
        <v>0.40299999999999869</v>
      </c>
      <c r="X58" s="21">
        <f t="shared" si="60"/>
        <v>0.31400000000000006</v>
      </c>
      <c r="Y58" s="21">
        <f t="shared" si="61"/>
        <v>43.793584379358528</v>
      </c>
      <c r="Z58" s="21">
        <f t="shared" si="62"/>
        <v>56.206415620641479</v>
      </c>
      <c r="AA58" s="22"/>
      <c r="AB58" s="22"/>
      <c r="AC58" s="74"/>
      <c r="AD58" s="9"/>
    </row>
    <row r="59" spans="1:30" ht="15.5" customHeight="1">
      <c r="B59" s="12"/>
      <c r="E59" s="2"/>
      <c r="F59" s="2"/>
      <c r="G59" s="53">
        <v>2.54</v>
      </c>
      <c r="H59" s="54">
        <v>2.57</v>
      </c>
      <c r="I59" s="54">
        <v>2.85</v>
      </c>
      <c r="J59" s="62">
        <f t="shared" si="63"/>
        <v>2.6533333333333329</v>
      </c>
      <c r="K59" s="55"/>
      <c r="L59" s="13" t="s">
        <v>91</v>
      </c>
      <c r="M59" s="22" t="s">
        <v>307</v>
      </c>
      <c r="N59" s="22">
        <v>250</v>
      </c>
      <c r="O59" s="22">
        <v>37.048000000000002</v>
      </c>
      <c r="P59" s="22">
        <v>37.692999999999998</v>
      </c>
      <c r="Q59" s="13">
        <f t="shared" si="58"/>
        <v>0.64499999999999602</v>
      </c>
      <c r="R59" s="17">
        <f t="shared" si="64"/>
        <v>2.5799999999999841</v>
      </c>
      <c r="S59" s="17"/>
      <c r="T59" s="17"/>
      <c r="U59" s="2"/>
      <c r="V59" s="22">
        <v>37.317999999999998</v>
      </c>
      <c r="W59" s="21">
        <f t="shared" si="59"/>
        <v>0.375</v>
      </c>
      <c r="X59" s="21">
        <f t="shared" si="60"/>
        <v>0.26999999999999602</v>
      </c>
      <c r="Y59" s="21">
        <f t="shared" si="61"/>
        <v>41.860465116278711</v>
      </c>
      <c r="Z59" s="21">
        <f t="shared" si="62"/>
        <v>58.139534883721289</v>
      </c>
      <c r="AA59" s="22"/>
      <c r="AB59" s="22"/>
      <c r="AC59" s="74"/>
      <c r="AD59" s="9"/>
    </row>
    <row r="60" spans="1:30" ht="15.5" customHeight="1">
      <c r="B60" s="12"/>
      <c r="E60" s="2"/>
      <c r="F60" s="2"/>
      <c r="G60" s="53">
        <v>2.54</v>
      </c>
      <c r="H60" s="54">
        <v>2.57</v>
      </c>
      <c r="I60" s="54">
        <v>2.85</v>
      </c>
      <c r="J60" s="62">
        <f t="shared" si="63"/>
        <v>2.6533333333333329</v>
      </c>
      <c r="K60" s="55"/>
      <c r="L60" s="2" t="s">
        <v>3</v>
      </c>
      <c r="M60" s="2" t="s">
        <v>360</v>
      </c>
      <c r="N60" s="2">
        <v>250</v>
      </c>
      <c r="O60" s="2">
        <v>37.863</v>
      </c>
      <c r="P60" s="2">
        <v>38.36</v>
      </c>
      <c r="Q60" s="2">
        <f t="shared" si="58"/>
        <v>0.49699999999999989</v>
      </c>
      <c r="R60" s="9">
        <f t="shared" si="64"/>
        <v>1.9879999999999995</v>
      </c>
      <c r="S60" s="17"/>
      <c r="T60" s="17"/>
      <c r="U60" s="2"/>
      <c r="V60" s="22"/>
      <c r="W60" s="22"/>
      <c r="X60" s="22"/>
      <c r="Y60" s="22"/>
      <c r="Z60" s="63"/>
      <c r="AA60" s="22"/>
      <c r="AB60" s="22"/>
      <c r="AC60" s="74"/>
      <c r="AD60" s="9"/>
    </row>
    <row r="61" spans="1:30" ht="15.5" customHeight="1">
      <c r="B61" s="12"/>
      <c r="C61" s="2"/>
      <c r="D61" s="2"/>
      <c r="E61" s="2"/>
      <c r="F61" s="2"/>
      <c r="G61" s="53">
        <v>2.54</v>
      </c>
      <c r="H61" s="54">
        <v>2.57</v>
      </c>
      <c r="I61" s="54">
        <v>2.85</v>
      </c>
      <c r="J61" s="62">
        <f t="shared" si="63"/>
        <v>2.6533333333333329</v>
      </c>
      <c r="K61" s="55"/>
      <c r="L61" s="2" t="s">
        <v>1</v>
      </c>
      <c r="M61" s="2" t="s">
        <v>361</v>
      </c>
      <c r="N61" s="2">
        <v>250</v>
      </c>
      <c r="O61" s="2">
        <v>37.420999999999999</v>
      </c>
      <c r="P61" s="2">
        <v>37.786999999999999</v>
      </c>
      <c r="Q61" s="2">
        <f t="shared" si="58"/>
        <v>0.36599999999999966</v>
      </c>
      <c r="R61" s="9">
        <f>Q61/0.25</f>
        <v>1.4639999999999986</v>
      </c>
      <c r="S61" s="17"/>
      <c r="T61" s="17"/>
      <c r="U61" s="2"/>
      <c r="V61" s="22"/>
      <c r="W61" s="22"/>
      <c r="X61" s="22"/>
      <c r="Y61" s="22"/>
      <c r="Z61" s="63"/>
      <c r="AA61" s="22"/>
      <c r="AB61" s="22"/>
      <c r="AC61" s="74"/>
      <c r="AD61" s="9"/>
    </row>
    <row r="62" spans="1:30" ht="15.5" customHeight="1" thickBot="1">
      <c r="A62" s="116"/>
      <c r="B62" s="73"/>
      <c r="C62" s="3"/>
      <c r="D62" s="3"/>
      <c r="E62" s="3"/>
      <c r="F62" s="3"/>
      <c r="G62" s="56">
        <v>2.54</v>
      </c>
      <c r="H62" s="57">
        <v>2.57</v>
      </c>
      <c r="I62" s="57">
        <v>2.85</v>
      </c>
      <c r="J62" s="81">
        <f t="shared" si="63"/>
        <v>2.6533333333333329</v>
      </c>
      <c r="K62" s="58"/>
      <c r="L62" s="3" t="s">
        <v>0</v>
      </c>
      <c r="M62" s="3" t="s">
        <v>362</v>
      </c>
      <c r="N62" s="3">
        <v>250</v>
      </c>
      <c r="O62" s="3">
        <v>38.482999999999997</v>
      </c>
      <c r="P62" s="3">
        <v>39.31</v>
      </c>
      <c r="Q62" s="3">
        <f t="shared" si="58"/>
        <v>0.82700000000000529</v>
      </c>
      <c r="R62" s="10">
        <f t="shared" si="64"/>
        <v>3.3080000000000211</v>
      </c>
      <c r="S62" s="41"/>
      <c r="T62" s="41"/>
      <c r="U62" s="3"/>
      <c r="V62" s="64"/>
      <c r="W62" s="64"/>
      <c r="X62" s="64"/>
      <c r="Y62" s="64"/>
      <c r="Z62" s="65"/>
      <c r="AA62" s="64"/>
      <c r="AB62" s="64"/>
      <c r="AC62" s="75"/>
      <c r="AD62" s="10"/>
    </row>
    <row r="63" spans="1:30" ht="15.5" customHeight="1">
      <c r="A63" s="112" t="s">
        <v>250</v>
      </c>
      <c r="B63" s="12" t="s">
        <v>231</v>
      </c>
      <c r="C63" s="2" t="s">
        <v>524</v>
      </c>
      <c r="D63" s="2" t="s">
        <v>523</v>
      </c>
      <c r="E63" s="2"/>
      <c r="F63" s="2">
        <v>43.5</v>
      </c>
      <c r="G63" s="11">
        <v>1.0900000000000001</v>
      </c>
      <c r="H63" s="2">
        <v>1.1599999999999999</v>
      </c>
      <c r="I63" s="2">
        <v>1.1599999999999999</v>
      </c>
      <c r="J63" s="9">
        <f>AVERAGEA(G63:I63)</f>
        <v>1.1366666666666667</v>
      </c>
      <c r="K63" s="30">
        <f>STDEVA(G63:I63)</f>
        <v>4.0414518843273711E-2</v>
      </c>
      <c r="L63" s="13" t="s">
        <v>87</v>
      </c>
      <c r="M63" s="22" t="s">
        <v>314</v>
      </c>
      <c r="N63" s="22">
        <v>2270</v>
      </c>
      <c r="O63" s="22">
        <v>37.936</v>
      </c>
      <c r="P63" s="22">
        <v>38.951999999999998</v>
      </c>
      <c r="Q63" s="13">
        <f t="shared" ref="Q63:Q69" si="65">P63-O63</f>
        <v>1.0159999999999982</v>
      </c>
      <c r="R63" s="17">
        <f>Q63/2.27</f>
        <v>0.44757709251101241</v>
      </c>
      <c r="S63" s="17">
        <f>AVERAGEA(R63:R65,R67:R69)</f>
        <v>0.82973568281938392</v>
      </c>
      <c r="T63" s="17">
        <f>STDEVA(R63:R65,R67:R69)</f>
        <v>0.2484646717049476</v>
      </c>
      <c r="U63" s="2"/>
      <c r="V63" s="22">
        <v>38.585999999999999</v>
      </c>
      <c r="W63" s="21">
        <f t="shared" ref="W63:W65" si="66">P63-V63</f>
        <v>0.36599999999999966</v>
      </c>
      <c r="X63" s="21">
        <f t="shared" ref="X63:X65" si="67">V63-O63</f>
        <v>0.64999999999999858</v>
      </c>
      <c r="Y63" s="21">
        <f t="shared" ref="Y63:Y65" si="68">(X63/$Q63)*100</f>
        <v>63.976377952755882</v>
      </c>
      <c r="Z63" s="21">
        <f t="shared" ref="Z63:Z65" si="69">((P63-V63)/$Q63)*100</f>
        <v>36.023622047244125</v>
      </c>
      <c r="AA63" s="21">
        <f>AVERAGEA(Y63:Y65)</f>
        <v>74.346786845151897</v>
      </c>
      <c r="AB63" s="21">
        <f>AVERAGEA(Z63:Z65)</f>
        <v>25.653213154848107</v>
      </c>
      <c r="AC63" s="74">
        <f>STDEVA(Y63:Y65)</f>
        <v>9.1910423801199634</v>
      </c>
      <c r="AD63" s="74">
        <f>STDEVA(Z63:Z65)</f>
        <v>9.1910423801198462</v>
      </c>
    </row>
    <row r="64" spans="1:30" ht="15.5" customHeight="1">
      <c r="B64" s="12"/>
      <c r="E64" s="2"/>
      <c r="F64" s="2"/>
      <c r="G64" s="53">
        <v>1.0900000000000001</v>
      </c>
      <c r="H64" s="54">
        <v>1.1599999999999999</v>
      </c>
      <c r="I64" s="54">
        <v>1.1599999999999999</v>
      </c>
      <c r="J64" s="62">
        <f t="shared" ref="J64:J69" si="70">AVERAGEA(G64:I64)</f>
        <v>1.1366666666666667</v>
      </c>
      <c r="K64" s="55"/>
      <c r="L64" s="13" t="s">
        <v>89</v>
      </c>
      <c r="M64" s="22" t="s">
        <v>315</v>
      </c>
      <c r="N64" s="22">
        <v>2270</v>
      </c>
      <c r="O64" s="22">
        <v>37.357999999999997</v>
      </c>
      <c r="P64" s="22">
        <v>40.118000000000002</v>
      </c>
      <c r="Q64" s="13">
        <f t="shared" si="65"/>
        <v>2.7600000000000051</v>
      </c>
      <c r="R64" s="17">
        <f t="shared" ref="R64:R69" si="71">Q64/2.27</f>
        <v>1.2158590308370067</v>
      </c>
      <c r="S64" s="17"/>
      <c r="T64" s="17"/>
      <c r="U64" s="2"/>
      <c r="V64" s="22">
        <v>39.606999999999999</v>
      </c>
      <c r="W64" s="21">
        <f t="shared" si="66"/>
        <v>0.51100000000000279</v>
      </c>
      <c r="X64" s="21">
        <f t="shared" si="67"/>
        <v>2.2490000000000023</v>
      </c>
      <c r="Y64" s="21">
        <f t="shared" si="68"/>
        <v>81.485507246376741</v>
      </c>
      <c r="Z64" s="21">
        <f t="shared" si="69"/>
        <v>18.514492753623255</v>
      </c>
      <c r="AA64" s="22"/>
      <c r="AB64" s="22"/>
      <c r="AC64" s="74"/>
      <c r="AD64" s="9"/>
    </row>
    <row r="65" spans="1:30" ht="15.5" customHeight="1">
      <c r="B65" s="12"/>
      <c r="E65" s="2"/>
      <c r="F65" s="2"/>
      <c r="G65" s="53">
        <v>1.0900000000000001</v>
      </c>
      <c r="H65" s="54">
        <v>1.1599999999999999</v>
      </c>
      <c r="I65" s="54">
        <v>1.1599999999999999</v>
      </c>
      <c r="J65" s="62">
        <f t="shared" si="70"/>
        <v>1.1366666666666667</v>
      </c>
      <c r="K65" s="55"/>
      <c r="L65" s="13" t="s">
        <v>91</v>
      </c>
      <c r="M65" s="22" t="s">
        <v>316</v>
      </c>
      <c r="N65" s="22">
        <v>2270</v>
      </c>
      <c r="O65" s="22">
        <v>37.247</v>
      </c>
      <c r="P65" s="22">
        <v>39.253999999999998</v>
      </c>
      <c r="Q65" s="13">
        <f t="shared" si="65"/>
        <v>2.0069999999999979</v>
      </c>
      <c r="R65" s="17">
        <f t="shared" si="71"/>
        <v>0.88414096916299467</v>
      </c>
      <c r="S65" s="17"/>
      <c r="T65" s="17"/>
      <c r="U65" s="2"/>
      <c r="V65" s="22">
        <v>38.804000000000002</v>
      </c>
      <c r="W65" s="21">
        <f t="shared" si="66"/>
        <v>0.44999999999999574</v>
      </c>
      <c r="X65" s="21">
        <f t="shared" si="67"/>
        <v>1.5570000000000022</v>
      </c>
      <c r="Y65" s="21">
        <f t="shared" si="68"/>
        <v>77.578475336323066</v>
      </c>
      <c r="Z65" s="21">
        <f t="shared" si="69"/>
        <v>22.421524663676941</v>
      </c>
      <c r="AA65" s="22"/>
      <c r="AB65" s="22"/>
      <c r="AC65" s="74"/>
      <c r="AD65" s="9"/>
    </row>
    <row r="66" spans="1:30" ht="15.5" customHeight="1">
      <c r="B66" s="12"/>
      <c r="C66" s="2"/>
      <c r="D66" s="2"/>
      <c r="E66" s="2"/>
      <c r="F66" s="2"/>
      <c r="G66" s="53">
        <v>1.0900000000000001</v>
      </c>
      <c r="H66" s="54">
        <v>1.1599999999999999</v>
      </c>
      <c r="I66" s="54">
        <v>1.1599999999999999</v>
      </c>
      <c r="J66" s="62">
        <f t="shared" si="70"/>
        <v>1.1366666666666667</v>
      </c>
      <c r="K66" s="55"/>
      <c r="L66" s="33" t="s">
        <v>24</v>
      </c>
      <c r="M66" s="33" t="s">
        <v>363</v>
      </c>
      <c r="N66" s="33">
        <v>2270</v>
      </c>
      <c r="O66" s="33">
        <v>38.335000000000001</v>
      </c>
      <c r="P66" s="33">
        <v>38.262999999999998</v>
      </c>
      <c r="Q66" s="33">
        <f t="shared" si="65"/>
        <v>-7.2000000000002728E-2</v>
      </c>
      <c r="R66" s="31">
        <f>Q66/2.27</f>
        <v>-3.1718061674010013E-2</v>
      </c>
      <c r="S66" s="40"/>
      <c r="T66" s="40"/>
      <c r="U66" s="33"/>
      <c r="V66" s="32"/>
      <c r="W66" s="32"/>
      <c r="X66" s="32"/>
      <c r="Y66" s="32"/>
      <c r="Z66" s="66"/>
      <c r="AA66" s="32"/>
      <c r="AB66" s="32"/>
      <c r="AC66" s="80"/>
      <c r="AD66" s="31"/>
    </row>
    <row r="67" spans="1:30" ht="15.5" customHeight="1">
      <c r="B67" s="12"/>
      <c r="C67" s="2"/>
      <c r="D67" s="2"/>
      <c r="E67" s="2"/>
      <c r="F67" s="2"/>
      <c r="G67" s="53">
        <v>1.0900000000000001</v>
      </c>
      <c r="H67" s="54">
        <v>1.1599999999999999</v>
      </c>
      <c r="I67" s="54">
        <v>1.1599999999999999</v>
      </c>
      <c r="J67" s="62">
        <f t="shared" si="70"/>
        <v>1.1366666666666667</v>
      </c>
      <c r="K67" s="55"/>
      <c r="L67" s="2" t="s">
        <v>3</v>
      </c>
      <c r="M67" s="2" t="s">
        <v>364</v>
      </c>
      <c r="N67" s="2">
        <v>2270</v>
      </c>
      <c r="O67" s="2">
        <v>38.253999999999998</v>
      </c>
      <c r="P67" s="2">
        <v>39.968000000000004</v>
      </c>
      <c r="Q67" s="2">
        <f t="shared" si="65"/>
        <v>1.7140000000000057</v>
      </c>
      <c r="R67" s="9">
        <f t="shared" si="71"/>
        <v>0.75506607929515668</v>
      </c>
      <c r="S67" s="17"/>
      <c r="T67" s="17"/>
      <c r="U67" s="2"/>
      <c r="V67" s="22"/>
      <c r="W67" s="22"/>
      <c r="X67" s="22"/>
      <c r="Y67" s="22"/>
      <c r="Z67" s="63"/>
      <c r="AA67" s="22"/>
      <c r="AB67" s="22"/>
      <c r="AC67" s="74"/>
      <c r="AD67" s="9"/>
    </row>
    <row r="68" spans="1:30" ht="15.5" customHeight="1">
      <c r="B68" s="12"/>
      <c r="C68" s="2"/>
      <c r="D68" s="2"/>
      <c r="E68" s="2"/>
      <c r="F68" s="2"/>
      <c r="G68" s="53">
        <v>1.0900000000000001</v>
      </c>
      <c r="H68" s="54">
        <v>1.1599999999999999</v>
      </c>
      <c r="I68" s="54">
        <v>1.1599999999999999</v>
      </c>
      <c r="J68" s="62">
        <f t="shared" si="70"/>
        <v>1.1366666666666667</v>
      </c>
      <c r="K68" s="55"/>
      <c r="L68" s="2" t="s">
        <v>1</v>
      </c>
      <c r="M68" s="2" t="s">
        <v>365</v>
      </c>
      <c r="N68" s="2">
        <v>2270</v>
      </c>
      <c r="O68" s="2">
        <v>37.878</v>
      </c>
      <c r="P68" s="2">
        <v>39.667999999999999</v>
      </c>
      <c r="Q68" s="2">
        <f t="shared" si="65"/>
        <v>1.7899999999999991</v>
      </c>
      <c r="R68" s="9">
        <f t="shared" si="71"/>
        <v>0.78854625550660751</v>
      </c>
      <c r="S68" s="17"/>
      <c r="T68" s="17"/>
      <c r="U68" s="2"/>
      <c r="V68" s="22"/>
      <c r="W68" s="22"/>
      <c r="X68" s="22"/>
      <c r="Y68" s="22"/>
      <c r="Z68" s="63"/>
      <c r="AA68" s="22"/>
      <c r="AB68" s="22"/>
      <c r="AC68" s="74"/>
      <c r="AD68" s="9"/>
    </row>
    <row r="69" spans="1:30" ht="15.5" customHeight="1" thickBot="1">
      <c r="A69" s="116"/>
      <c r="B69" s="73"/>
      <c r="C69" s="3"/>
      <c r="D69" s="3"/>
      <c r="E69" s="3"/>
      <c r="F69" s="3"/>
      <c r="G69" s="56">
        <v>1.0900000000000001</v>
      </c>
      <c r="H69" s="57">
        <v>1.1599999999999999</v>
      </c>
      <c r="I69" s="57">
        <v>1.1599999999999999</v>
      </c>
      <c r="J69" s="81">
        <f t="shared" si="70"/>
        <v>1.1366666666666667</v>
      </c>
      <c r="K69" s="58"/>
      <c r="L69" s="3" t="s">
        <v>0</v>
      </c>
      <c r="M69" s="3" t="s">
        <v>366</v>
      </c>
      <c r="N69" s="3">
        <v>2270</v>
      </c>
      <c r="O69" s="3">
        <v>37.372</v>
      </c>
      <c r="P69" s="3">
        <v>39.386000000000003</v>
      </c>
      <c r="Q69" s="3">
        <f t="shared" si="65"/>
        <v>2.0140000000000029</v>
      </c>
      <c r="R69" s="10">
        <f t="shared" si="71"/>
        <v>0.88722466960352553</v>
      </c>
      <c r="S69" s="41"/>
      <c r="T69" s="41"/>
      <c r="U69" s="3"/>
      <c r="V69" s="64"/>
      <c r="W69" s="64"/>
      <c r="X69" s="64"/>
      <c r="Y69" s="64"/>
      <c r="Z69" s="65"/>
      <c r="AA69" s="64"/>
      <c r="AB69" s="64"/>
      <c r="AC69" s="75"/>
      <c r="AD69" s="10"/>
    </row>
    <row r="70" spans="1:30" ht="15.5" customHeight="1">
      <c r="A70" s="112" t="s">
        <v>251</v>
      </c>
      <c r="B70" s="12" t="s">
        <v>232</v>
      </c>
      <c r="C70" s="2" t="s">
        <v>522</v>
      </c>
      <c r="D70" s="2" t="s">
        <v>521</v>
      </c>
      <c r="E70" s="2"/>
      <c r="F70" s="2">
        <v>9.4</v>
      </c>
      <c r="G70" s="11">
        <v>9.7799999999999994</v>
      </c>
      <c r="H70" s="2">
        <v>10.5</v>
      </c>
      <c r="I70" s="2">
        <v>10.1</v>
      </c>
      <c r="J70" s="9">
        <f>AVERAGEA(G70:I70)</f>
        <v>10.126666666666667</v>
      </c>
      <c r="K70" s="30">
        <f>STDEVA(G70:I70)</f>
        <v>0.36073998022583187</v>
      </c>
      <c r="L70" s="13" t="s">
        <v>87</v>
      </c>
      <c r="M70" s="22" t="s">
        <v>311</v>
      </c>
      <c r="N70" s="22">
        <v>65</v>
      </c>
      <c r="O70" s="22">
        <v>37.720999999999997</v>
      </c>
      <c r="P70" s="22">
        <v>38.648000000000003</v>
      </c>
      <c r="Q70" s="13">
        <f t="shared" ref="Q70:Q75" si="72">P70-O70</f>
        <v>0.92700000000000671</v>
      </c>
      <c r="R70" s="17">
        <f>Q70/0.065</f>
        <v>14.261538461538564</v>
      </c>
      <c r="S70" s="17">
        <f>AVERAGEA(R70:R72)</f>
        <v>12.90256410256413</v>
      </c>
      <c r="T70" s="17">
        <f>STDEVA(R70:R75)</f>
        <v>1.0843553061521278</v>
      </c>
      <c r="U70" s="2"/>
      <c r="V70" s="22">
        <v>38.314999999999998</v>
      </c>
      <c r="W70" s="21">
        <f t="shared" ref="W70:W72" si="73">P70-V70</f>
        <v>0.33300000000000551</v>
      </c>
      <c r="X70" s="21">
        <f t="shared" ref="X70:X72" si="74">V70-O70</f>
        <v>0.59400000000000119</v>
      </c>
      <c r="Y70" s="21">
        <f t="shared" ref="Y70:Y72" si="75">(X70/$Q70)*100</f>
        <v>64.077669902912277</v>
      </c>
      <c r="Z70" s="21">
        <f t="shared" ref="Z70:Z72" si="76">((P70-V70)/$Q70)*100</f>
        <v>35.922330097087709</v>
      </c>
      <c r="AA70" s="21">
        <f>AVERAGEA(Y70:Y72)</f>
        <v>66.755604112130456</v>
      </c>
      <c r="AB70" s="21">
        <f>AVERAGEA(Z70:Z72)</f>
        <v>33.244395887869537</v>
      </c>
      <c r="AC70" s="74">
        <f>STDEVA(Y70:Y72)</f>
        <v>2.4398550445753813</v>
      </c>
      <c r="AD70" s="74">
        <f>STDEVA(Z70:Z72)</f>
        <v>2.4398550445753768</v>
      </c>
    </row>
    <row r="71" spans="1:30" ht="15.5" customHeight="1">
      <c r="B71" s="12"/>
      <c r="E71" s="2"/>
      <c r="F71" s="2"/>
      <c r="G71" s="53">
        <v>9.7799999999999994</v>
      </c>
      <c r="H71" s="54">
        <v>10.5</v>
      </c>
      <c r="I71" s="54">
        <v>10.1</v>
      </c>
      <c r="J71" s="62">
        <f t="shared" ref="J71:J75" si="77">AVERAGEA(G71:I71)</f>
        <v>10.126666666666667</v>
      </c>
      <c r="K71" s="55"/>
      <c r="L71" s="13" t="s">
        <v>89</v>
      </c>
      <c r="M71" s="22" t="s">
        <v>312</v>
      </c>
      <c r="N71" s="22">
        <v>65</v>
      </c>
      <c r="O71" s="22">
        <v>37.645000000000003</v>
      </c>
      <c r="P71" s="22">
        <v>38.438000000000002</v>
      </c>
      <c r="Q71" s="13">
        <f t="shared" si="72"/>
        <v>0.79299999999999926</v>
      </c>
      <c r="R71" s="17">
        <f t="shared" ref="R71:R75" si="78">Q71/0.065</f>
        <v>12.199999999999989</v>
      </c>
      <c r="S71" s="17"/>
      <c r="T71" s="17"/>
      <c r="U71" s="2"/>
      <c r="V71" s="22">
        <v>38.191000000000003</v>
      </c>
      <c r="W71" s="21">
        <f t="shared" si="73"/>
        <v>0.24699999999999989</v>
      </c>
      <c r="X71" s="21">
        <f t="shared" si="74"/>
        <v>0.54599999999999937</v>
      </c>
      <c r="Y71" s="21">
        <f t="shared" si="75"/>
        <v>68.852459016393425</v>
      </c>
      <c r="Z71" s="21">
        <f t="shared" si="76"/>
        <v>31.147540983606568</v>
      </c>
      <c r="AA71" s="22"/>
      <c r="AB71" s="22"/>
      <c r="AC71" s="74"/>
      <c r="AD71" s="9"/>
    </row>
    <row r="72" spans="1:30" ht="15.5" customHeight="1">
      <c r="B72" s="12"/>
      <c r="C72" s="2"/>
      <c r="D72" s="2"/>
      <c r="E72" s="2"/>
      <c r="F72" s="2"/>
      <c r="G72" s="53">
        <v>9.7799999999999994</v>
      </c>
      <c r="H72" s="54">
        <v>10.5</v>
      </c>
      <c r="I72" s="54">
        <v>10.1</v>
      </c>
      <c r="J72" s="62">
        <f t="shared" si="77"/>
        <v>10.126666666666667</v>
      </c>
      <c r="K72" s="55"/>
      <c r="L72" s="13" t="s">
        <v>91</v>
      </c>
      <c r="M72" s="22" t="s">
        <v>313</v>
      </c>
      <c r="N72" s="22">
        <v>65</v>
      </c>
      <c r="O72" s="22">
        <v>36.134999999999998</v>
      </c>
      <c r="P72" s="22">
        <v>36.930999999999997</v>
      </c>
      <c r="Q72" s="13">
        <f t="shared" si="72"/>
        <v>0.79599999999999937</v>
      </c>
      <c r="R72" s="17">
        <f t="shared" si="78"/>
        <v>12.246153846153836</v>
      </c>
      <c r="S72" s="17"/>
      <c r="T72" s="17"/>
      <c r="U72" s="2"/>
      <c r="V72" s="22">
        <v>36.670999999999999</v>
      </c>
      <c r="W72" s="21">
        <f t="shared" si="73"/>
        <v>0.25999999999999801</v>
      </c>
      <c r="X72" s="21">
        <f t="shared" si="74"/>
        <v>0.53600000000000136</v>
      </c>
      <c r="Y72" s="21">
        <f t="shared" si="75"/>
        <v>67.336683417085652</v>
      </c>
      <c r="Z72" s="21">
        <f t="shared" si="76"/>
        <v>32.663316582914348</v>
      </c>
      <c r="AA72" s="22"/>
      <c r="AB72" s="22"/>
      <c r="AC72" s="74"/>
      <c r="AD72" s="9"/>
    </row>
    <row r="73" spans="1:30" ht="15.5" customHeight="1">
      <c r="B73" s="12"/>
      <c r="C73" s="2"/>
      <c r="D73" s="2"/>
      <c r="E73" s="2"/>
      <c r="F73" s="2"/>
      <c r="G73" s="53">
        <v>9.7799999999999994</v>
      </c>
      <c r="H73" s="54">
        <v>10.5</v>
      </c>
      <c r="I73" s="54">
        <v>10.1</v>
      </c>
      <c r="J73" s="62">
        <f t="shared" si="77"/>
        <v>10.126666666666667</v>
      </c>
      <c r="K73" s="55"/>
      <c r="L73" s="2" t="s">
        <v>3</v>
      </c>
      <c r="M73" s="2" t="s">
        <v>367</v>
      </c>
      <c r="N73" s="2">
        <v>65</v>
      </c>
      <c r="O73" s="2">
        <v>37.381</v>
      </c>
      <c r="P73" s="2">
        <v>38.302999999999997</v>
      </c>
      <c r="Q73" s="2">
        <f t="shared" si="72"/>
        <v>0.92199999999999704</v>
      </c>
      <c r="R73" s="9">
        <f t="shared" si="78"/>
        <v>14.184615384615338</v>
      </c>
      <c r="S73" s="17"/>
      <c r="T73" s="17"/>
      <c r="U73" s="2"/>
      <c r="V73" s="26"/>
      <c r="W73" s="22"/>
      <c r="X73" s="22"/>
      <c r="Y73" s="22"/>
      <c r="Z73" s="63"/>
      <c r="AA73" s="22"/>
      <c r="AB73" s="22"/>
      <c r="AC73" s="74"/>
      <c r="AD73" s="9"/>
    </row>
    <row r="74" spans="1:30" ht="15.5" customHeight="1">
      <c r="B74" s="12"/>
      <c r="C74" s="2"/>
      <c r="D74" s="2"/>
      <c r="E74" s="2"/>
      <c r="F74" s="2"/>
      <c r="G74" s="53">
        <v>9.7799999999999994</v>
      </c>
      <c r="H74" s="54">
        <v>10.5</v>
      </c>
      <c r="I74" s="54">
        <v>10.1</v>
      </c>
      <c r="J74" s="62">
        <f t="shared" si="77"/>
        <v>10.126666666666667</v>
      </c>
      <c r="K74" s="55"/>
      <c r="L74" s="2" t="s">
        <v>1</v>
      </c>
      <c r="M74" s="2" t="s">
        <v>368</v>
      </c>
      <c r="N74" s="2">
        <v>65</v>
      </c>
      <c r="O74" s="2">
        <v>37.435000000000002</v>
      </c>
      <c r="P74" s="2">
        <v>38.393999999999998</v>
      </c>
      <c r="Q74" s="2">
        <f t="shared" si="72"/>
        <v>0.95899999999999608</v>
      </c>
      <c r="R74" s="9">
        <f t="shared" si="78"/>
        <v>14.753846153846093</v>
      </c>
      <c r="S74" s="17"/>
      <c r="T74" s="17"/>
      <c r="U74" s="2"/>
      <c r="V74" s="26"/>
      <c r="W74" s="22"/>
      <c r="X74" s="22"/>
      <c r="Y74" s="22"/>
      <c r="Z74" s="63"/>
      <c r="AA74" s="22"/>
      <c r="AB74" s="22"/>
      <c r="AC74" s="74"/>
      <c r="AD74" s="9"/>
    </row>
    <row r="75" spans="1:30" ht="15.5" customHeight="1" thickBot="1">
      <c r="A75" s="116"/>
      <c r="B75" s="73"/>
      <c r="C75" s="3"/>
      <c r="D75" s="3"/>
      <c r="E75" s="3"/>
      <c r="F75" s="3"/>
      <c r="G75" s="56">
        <v>9.7799999999999994</v>
      </c>
      <c r="H75" s="57">
        <v>10.5</v>
      </c>
      <c r="I75" s="57">
        <v>10.1</v>
      </c>
      <c r="J75" s="81">
        <f t="shared" si="77"/>
        <v>10.126666666666667</v>
      </c>
      <c r="K75" s="58"/>
      <c r="L75" s="3" t="s">
        <v>0</v>
      </c>
      <c r="M75" s="3" t="s">
        <v>369</v>
      </c>
      <c r="N75" s="3">
        <v>65</v>
      </c>
      <c r="O75" s="3">
        <v>38.283000000000001</v>
      </c>
      <c r="P75" s="3">
        <v>39.164000000000001</v>
      </c>
      <c r="Q75" s="3">
        <f t="shared" si="72"/>
        <v>0.88100000000000023</v>
      </c>
      <c r="R75" s="10">
        <f t="shared" si="78"/>
        <v>13.553846153846157</v>
      </c>
      <c r="S75" s="41"/>
      <c r="T75" s="41"/>
      <c r="U75" s="3"/>
      <c r="V75" s="64"/>
      <c r="W75" s="64"/>
      <c r="X75" s="64"/>
      <c r="Y75" s="64"/>
      <c r="Z75" s="65"/>
      <c r="AA75" s="64"/>
      <c r="AB75" s="64"/>
      <c r="AC75" s="75"/>
      <c r="AD75" s="10"/>
    </row>
    <row r="76" spans="1:30" ht="15.5" customHeight="1">
      <c r="A76" s="112" t="s">
        <v>251</v>
      </c>
      <c r="B76" s="12" t="s">
        <v>233</v>
      </c>
      <c r="C76" s="2" t="s">
        <v>520</v>
      </c>
      <c r="D76" s="2" t="s">
        <v>519</v>
      </c>
      <c r="E76" s="2"/>
      <c r="F76" s="2">
        <v>15</v>
      </c>
      <c r="G76" s="11">
        <v>13.09</v>
      </c>
      <c r="H76" s="2">
        <v>13.2</v>
      </c>
      <c r="I76" s="2">
        <v>13.4</v>
      </c>
      <c r="J76" s="9">
        <f>AVERAGEA(G76:I76)</f>
        <v>13.229999999999999</v>
      </c>
      <c r="K76" s="30">
        <f>STDEVA(G76:I76)</f>
        <v>0.15716233645501743</v>
      </c>
      <c r="L76" s="13" t="s">
        <v>87</v>
      </c>
      <c r="M76" s="22" t="s">
        <v>317</v>
      </c>
      <c r="N76" s="22">
        <v>135</v>
      </c>
      <c r="O76" s="22">
        <v>37.372999999999998</v>
      </c>
      <c r="P76" s="22">
        <v>40.067</v>
      </c>
      <c r="Q76" s="13">
        <f t="shared" ref="Q76:Q82" si="79">P76-O76</f>
        <v>2.6940000000000026</v>
      </c>
      <c r="R76" s="17">
        <f>Q76/0.135</f>
        <v>19.955555555555573</v>
      </c>
      <c r="S76" s="17">
        <f>AVERAGEA(R76:R78,R80:R82)</f>
        <v>23.102469135802469</v>
      </c>
      <c r="T76" s="21">
        <f>STDEVA(R76:R78,R80:R82)</f>
        <v>5.5543177221814588</v>
      </c>
      <c r="U76" s="2"/>
      <c r="V76" s="22">
        <v>39.375999999999998</v>
      </c>
      <c r="W76" s="21">
        <f t="shared" ref="W76:W78" si="80">P76-V76</f>
        <v>0.6910000000000025</v>
      </c>
      <c r="X76" s="21">
        <f t="shared" ref="X76:X78" si="81">V76-O76</f>
        <v>2.0030000000000001</v>
      </c>
      <c r="Y76" s="21">
        <f t="shared" ref="Y76:Y78" si="82">(X76/$Q76)*100</f>
        <v>74.350408314773503</v>
      </c>
      <c r="Z76" s="21">
        <f t="shared" ref="Z76:Z78" si="83">((P76-V76)/$Q76)*100</f>
        <v>25.649591685226497</v>
      </c>
      <c r="AA76" s="21">
        <f>AVERAGEA(Y76:Y78)</f>
        <v>81.04092316498749</v>
      </c>
      <c r="AB76" s="21">
        <f>AVERAGEA(Z76:Z78)</f>
        <v>18.959076835012517</v>
      </c>
      <c r="AC76" s="74">
        <f>STDEVA(Y76:Y78)</f>
        <v>5.8131047560062292</v>
      </c>
      <c r="AD76" s="74">
        <f>STDEVA(Z76:Z78)</f>
        <v>5.8131047560062337</v>
      </c>
    </row>
    <row r="77" spans="1:30" ht="15.5" customHeight="1">
      <c r="B77" s="12"/>
      <c r="C77" s="2"/>
      <c r="D77" s="2"/>
      <c r="E77" s="2"/>
      <c r="F77" s="2"/>
      <c r="G77" s="53">
        <v>13.09</v>
      </c>
      <c r="H77" s="54">
        <v>13.2</v>
      </c>
      <c r="I77" s="54">
        <v>13.4</v>
      </c>
      <c r="J77" s="62">
        <f t="shared" ref="J77:J82" si="84">AVERAGEA(G77:I77)</f>
        <v>13.229999999999999</v>
      </c>
      <c r="K77" s="55"/>
      <c r="L77" s="13" t="s">
        <v>89</v>
      </c>
      <c r="M77" s="22" t="s">
        <v>318</v>
      </c>
      <c r="N77" s="22">
        <v>135</v>
      </c>
      <c r="O77" s="22">
        <v>36.46</v>
      </c>
      <c r="P77" s="22">
        <v>40.856000000000002</v>
      </c>
      <c r="Q77" s="13">
        <f t="shared" si="79"/>
        <v>4.3960000000000008</v>
      </c>
      <c r="R77" s="17">
        <f>Q77/0.135</f>
        <v>32.562962962962963</v>
      </c>
      <c r="S77" s="17"/>
      <c r="T77" s="17"/>
      <c r="U77" s="2"/>
      <c r="V77" s="22">
        <v>40.149000000000001</v>
      </c>
      <c r="W77" s="21">
        <f t="shared" si="80"/>
        <v>0.70700000000000074</v>
      </c>
      <c r="X77" s="21">
        <f t="shared" si="81"/>
        <v>3.6890000000000001</v>
      </c>
      <c r="Y77" s="21">
        <f t="shared" si="82"/>
        <v>83.917197452229289</v>
      </c>
      <c r="Z77" s="21">
        <f t="shared" si="83"/>
        <v>16.082802547770715</v>
      </c>
      <c r="AA77" s="22"/>
      <c r="AB77" s="22"/>
      <c r="AC77" s="74"/>
      <c r="AD77" s="9"/>
    </row>
    <row r="78" spans="1:30" ht="15.5" customHeight="1">
      <c r="B78" s="12"/>
      <c r="C78" s="2"/>
      <c r="D78" s="2"/>
      <c r="E78" s="2"/>
      <c r="F78" s="2"/>
      <c r="G78" s="53">
        <v>13.09</v>
      </c>
      <c r="H78" s="54">
        <v>13.2</v>
      </c>
      <c r="I78" s="54">
        <v>13.4</v>
      </c>
      <c r="J78" s="62">
        <f t="shared" si="84"/>
        <v>13.229999999999999</v>
      </c>
      <c r="K78" s="55"/>
      <c r="L78" s="13" t="s">
        <v>91</v>
      </c>
      <c r="M78" s="22" t="s">
        <v>319</v>
      </c>
      <c r="N78" s="22">
        <v>135</v>
      </c>
      <c r="O78" s="22">
        <v>37.451000000000001</v>
      </c>
      <c r="P78" s="22">
        <v>40.627000000000002</v>
      </c>
      <c r="Q78" s="13">
        <f>P78-O78</f>
        <v>3.1760000000000019</v>
      </c>
      <c r="R78" s="17">
        <f>Q78/0.135</f>
        <v>23.525925925925939</v>
      </c>
      <c r="S78" s="17"/>
      <c r="T78" s="17"/>
      <c r="U78" s="2"/>
      <c r="V78" s="22">
        <v>40.146000000000001</v>
      </c>
      <c r="W78" s="21">
        <f t="shared" si="80"/>
        <v>0.48100000000000165</v>
      </c>
      <c r="X78" s="21">
        <f t="shared" si="81"/>
        <v>2.6950000000000003</v>
      </c>
      <c r="Y78" s="21">
        <f t="shared" si="82"/>
        <v>84.855163727959663</v>
      </c>
      <c r="Z78" s="21">
        <f t="shared" si="83"/>
        <v>15.144836272040346</v>
      </c>
      <c r="AA78" s="22"/>
      <c r="AB78" s="22"/>
      <c r="AC78" s="74"/>
      <c r="AD78" s="9"/>
    </row>
    <row r="79" spans="1:30" ht="15.5" customHeight="1">
      <c r="B79" s="12"/>
      <c r="C79" s="2"/>
      <c r="D79" s="2"/>
      <c r="E79" s="2"/>
      <c r="F79" s="2"/>
      <c r="G79" s="53">
        <v>13.09</v>
      </c>
      <c r="H79" s="54">
        <v>13.2</v>
      </c>
      <c r="I79" s="54">
        <v>13.4</v>
      </c>
      <c r="J79" s="62">
        <f t="shared" si="84"/>
        <v>13.229999999999999</v>
      </c>
      <c r="K79" s="55"/>
      <c r="L79" s="33" t="s">
        <v>24</v>
      </c>
      <c r="M79" s="33" t="s">
        <v>370</v>
      </c>
      <c r="N79" s="33">
        <v>135</v>
      </c>
      <c r="O79" s="33">
        <v>37.277999999999999</v>
      </c>
      <c r="P79" s="33">
        <v>37.244999999999997</v>
      </c>
      <c r="Q79" s="33">
        <f t="shared" si="79"/>
        <v>-3.3000000000001251E-2</v>
      </c>
      <c r="R79" s="31">
        <f t="shared" ref="R79" si="85">Q79/0.135</f>
        <v>-0.24444444444445368</v>
      </c>
      <c r="S79" s="40"/>
      <c r="T79" s="40"/>
      <c r="U79" s="33"/>
      <c r="V79" s="32"/>
      <c r="W79" s="32"/>
      <c r="X79" s="32"/>
      <c r="Y79" s="32"/>
      <c r="Z79" s="66"/>
      <c r="AA79" s="32"/>
      <c r="AB79" s="32"/>
      <c r="AC79" s="80"/>
      <c r="AD79" s="31"/>
    </row>
    <row r="80" spans="1:30" ht="15.5" customHeight="1">
      <c r="B80" s="12"/>
      <c r="C80" s="2"/>
      <c r="D80" s="2"/>
      <c r="E80" s="2"/>
      <c r="F80" s="2"/>
      <c r="G80" s="53">
        <v>13.09</v>
      </c>
      <c r="H80" s="54">
        <v>13.2</v>
      </c>
      <c r="I80" s="54">
        <v>13.4</v>
      </c>
      <c r="J80" s="62">
        <f t="shared" si="84"/>
        <v>13.229999999999999</v>
      </c>
      <c r="K80" s="55"/>
      <c r="L80" s="2" t="s">
        <v>3</v>
      </c>
      <c r="M80" s="2" t="s">
        <v>371</v>
      </c>
      <c r="N80" s="2">
        <v>135</v>
      </c>
      <c r="O80" s="2">
        <v>37.877000000000002</v>
      </c>
      <c r="P80" s="2">
        <v>41.384</v>
      </c>
      <c r="Q80" s="2">
        <f>P80-O80</f>
        <v>3.5069999999999979</v>
      </c>
      <c r="R80" s="9">
        <f>Q80/0.135</f>
        <v>25.97777777777776</v>
      </c>
      <c r="S80" s="17"/>
      <c r="T80" s="17"/>
      <c r="U80" s="2"/>
      <c r="V80" s="22"/>
      <c r="W80" s="22"/>
      <c r="X80" s="22"/>
      <c r="Y80" s="22"/>
      <c r="Z80" s="63"/>
      <c r="AA80" s="22"/>
      <c r="AB80" s="22"/>
      <c r="AC80" s="74"/>
      <c r="AD80" s="9"/>
    </row>
    <row r="81" spans="1:30" ht="15.5" customHeight="1">
      <c r="B81" s="12"/>
      <c r="C81" s="2"/>
      <c r="D81" s="2"/>
      <c r="E81" s="2"/>
      <c r="F81" s="2"/>
      <c r="G81" s="53">
        <v>13.09</v>
      </c>
      <c r="H81" s="54">
        <v>13.2</v>
      </c>
      <c r="I81" s="54">
        <v>13.4</v>
      </c>
      <c r="J81" s="62">
        <f t="shared" si="84"/>
        <v>13.229999999999999</v>
      </c>
      <c r="K81" s="55"/>
      <c r="L81" s="2" t="s">
        <v>1</v>
      </c>
      <c r="M81" s="2" t="s">
        <v>372</v>
      </c>
      <c r="N81" s="2">
        <v>135</v>
      </c>
      <c r="O81" s="2">
        <v>37.052999999999997</v>
      </c>
      <c r="P81" s="2">
        <v>39.479999999999997</v>
      </c>
      <c r="Q81" s="2">
        <f t="shared" si="79"/>
        <v>2.4269999999999996</v>
      </c>
      <c r="R81" s="9">
        <f t="shared" ref="R81" si="86">Q81/0.135</f>
        <v>17.977777777777774</v>
      </c>
      <c r="S81" s="17"/>
      <c r="T81" s="17"/>
      <c r="U81" s="2"/>
      <c r="V81" s="22"/>
      <c r="W81" s="22"/>
      <c r="X81" s="22"/>
      <c r="Y81" s="22"/>
      <c r="Z81" s="63"/>
      <c r="AA81" s="22"/>
      <c r="AB81" s="22"/>
      <c r="AC81" s="74"/>
      <c r="AD81" s="9"/>
    </row>
    <row r="82" spans="1:30" ht="15.5" customHeight="1" thickBot="1">
      <c r="A82" s="116"/>
      <c r="B82" s="73"/>
      <c r="C82" s="3"/>
      <c r="D82" s="3"/>
      <c r="E82" s="3"/>
      <c r="F82" s="3"/>
      <c r="G82" s="56">
        <v>13.09</v>
      </c>
      <c r="H82" s="57">
        <v>13.2</v>
      </c>
      <c r="I82" s="57">
        <v>13.4</v>
      </c>
      <c r="J82" s="81">
        <f t="shared" si="84"/>
        <v>13.229999999999999</v>
      </c>
      <c r="K82" s="58"/>
      <c r="L82" s="3" t="s">
        <v>0</v>
      </c>
      <c r="M82" s="3" t="s">
        <v>373</v>
      </c>
      <c r="N82" s="3">
        <v>135</v>
      </c>
      <c r="O82" s="3">
        <v>37.344999999999999</v>
      </c>
      <c r="P82" s="3">
        <v>39.857999999999997</v>
      </c>
      <c r="Q82" s="3">
        <f t="shared" si="79"/>
        <v>2.5129999999999981</v>
      </c>
      <c r="R82" s="10">
        <f>Q82/0.135</f>
        <v>18.6148148148148</v>
      </c>
      <c r="S82" s="41"/>
      <c r="T82" s="41"/>
      <c r="U82" s="3"/>
      <c r="V82" s="64"/>
      <c r="W82" s="64"/>
      <c r="X82" s="64"/>
      <c r="Y82" s="64"/>
      <c r="Z82" s="65"/>
      <c r="AA82" s="64"/>
      <c r="AB82" s="64"/>
      <c r="AC82" s="75"/>
      <c r="AD82" s="10"/>
    </row>
    <row r="83" spans="1:30" ht="15.5" customHeight="1">
      <c r="A83" s="112" t="s">
        <v>252</v>
      </c>
      <c r="B83" s="12" t="s">
        <v>234</v>
      </c>
      <c r="C83" s="2" t="s">
        <v>532</v>
      </c>
      <c r="D83" s="2" t="s">
        <v>533</v>
      </c>
      <c r="E83" s="2">
        <v>6.6</v>
      </c>
      <c r="F83" s="2">
        <v>28.5</v>
      </c>
      <c r="G83" s="11">
        <v>1.42</v>
      </c>
      <c r="H83" s="2">
        <v>1.27</v>
      </c>
      <c r="I83" s="2">
        <v>1.2</v>
      </c>
      <c r="J83" s="9">
        <f>AVERAGEA(G83:I83)</f>
        <v>1.2966666666666666</v>
      </c>
      <c r="K83" s="30">
        <f>STDEVA(G83:I83)</f>
        <v>0.11239810200058241</v>
      </c>
      <c r="L83" s="13" t="s">
        <v>87</v>
      </c>
      <c r="M83" s="22" t="s">
        <v>320</v>
      </c>
      <c r="N83" s="22">
        <v>635</v>
      </c>
      <c r="O83" s="22">
        <v>38.25</v>
      </c>
      <c r="P83" s="22">
        <v>39.106000000000002</v>
      </c>
      <c r="Q83" s="13">
        <f t="shared" ref="Q83:Q88" si="87">P83-O83</f>
        <v>0.85600000000000165</v>
      </c>
      <c r="R83" s="17">
        <f>Q83/0.635</f>
        <v>1.3480314960629947</v>
      </c>
      <c r="S83" s="17">
        <f>AVERAGEA(R83:R88)</f>
        <v>1.4078740157480307</v>
      </c>
      <c r="T83" s="17">
        <f>STDEVA(R83:R88)</f>
        <v>0.17963251525178134</v>
      </c>
      <c r="U83" s="2"/>
      <c r="V83" s="22">
        <v>38.648000000000003</v>
      </c>
      <c r="W83" s="21">
        <f>P83-V83</f>
        <v>0.45799999999999841</v>
      </c>
      <c r="X83" s="21">
        <f t="shared" ref="X83:X85" si="88">V83-O83</f>
        <v>0.39800000000000324</v>
      </c>
      <c r="Y83" s="21">
        <f t="shared" ref="Y83:Y85" si="89">(X83/$Q83)*100</f>
        <v>46.495327102804026</v>
      </c>
      <c r="Z83" s="21">
        <f t="shared" ref="Z83:Z85" si="90">((P83-V83)/$Q83)*100</f>
        <v>53.504672897195974</v>
      </c>
      <c r="AA83" s="21">
        <f>AVERAGEA(Y83:Y85)</f>
        <v>45.74350838349509</v>
      </c>
      <c r="AB83" s="21">
        <f>AVERAGEA(Z83:Z85)</f>
        <v>54.25649161650491</v>
      </c>
      <c r="AC83" s="74">
        <f>STDEVA(Y83:Y85)</f>
        <v>0.94836397974218256</v>
      </c>
      <c r="AD83" s="74">
        <f>STDEVA(Z83:Z85)</f>
        <v>0.94836397974218256</v>
      </c>
    </row>
    <row r="84" spans="1:30" ht="15.5" customHeight="1">
      <c r="B84" s="12"/>
      <c r="E84" s="2"/>
      <c r="F84" s="2"/>
      <c r="G84" s="53">
        <v>1.42</v>
      </c>
      <c r="H84" s="54">
        <v>1.27</v>
      </c>
      <c r="I84" s="54">
        <v>1.2</v>
      </c>
      <c r="J84" s="62">
        <f t="shared" ref="J84:J88" si="91">AVERAGEA(G84:I84)</f>
        <v>1.2966666666666666</v>
      </c>
      <c r="K84" s="55"/>
      <c r="L84" s="13" t="s">
        <v>89</v>
      </c>
      <c r="M84" s="22" t="s">
        <v>321</v>
      </c>
      <c r="N84" s="22">
        <v>635</v>
      </c>
      <c r="O84" s="22">
        <v>37.896000000000001</v>
      </c>
      <c r="P84" s="22">
        <v>38.771000000000001</v>
      </c>
      <c r="Q84" s="13">
        <f t="shared" si="87"/>
        <v>0.875</v>
      </c>
      <c r="R84" s="17">
        <f t="shared" ref="R84:R88" si="92">Q84/0.635</f>
        <v>1.3779527559055118</v>
      </c>
      <c r="S84" s="17"/>
      <c r="T84" s="17"/>
      <c r="U84" s="2"/>
      <c r="V84" s="22">
        <v>38.298999999999999</v>
      </c>
      <c r="W84" s="21">
        <f t="shared" ref="W84:W85" si="93">P84-V84</f>
        <v>0.47200000000000131</v>
      </c>
      <c r="X84" s="21">
        <f t="shared" si="88"/>
        <v>0.40299999999999869</v>
      </c>
      <c r="Y84" s="21">
        <f t="shared" si="89"/>
        <v>46.057142857142708</v>
      </c>
      <c r="Z84" s="21">
        <f t="shared" si="90"/>
        <v>53.942857142857292</v>
      </c>
      <c r="AA84" s="22"/>
      <c r="AB84" s="22"/>
      <c r="AC84" s="74"/>
      <c r="AD84" s="9"/>
    </row>
    <row r="85" spans="1:30" ht="15.5" customHeight="1">
      <c r="B85" s="12"/>
      <c r="E85" s="2"/>
      <c r="F85" s="2"/>
      <c r="G85" s="53">
        <v>1.42</v>
      </c>
      <c r="H85" s="54">
        <v>1.27</v>
      </c>
      <c r="I85" s="54">
        <v>1.2</v>
      </c>
      <c r="J85" s="62">
        <f t="shared" si="91"/>
        <v>1.2966666666666666</v>
      </c>
      <c r="K85" s="55"/>
      <c r="L85" s="13" t="s">
        <v>91</v>
      </c>
      <c r="M85" s="22" t="s">
        <v>322</v>
      </c>
      <c r="N85" s="22">
        <v>635</v>
      </c>
      <c r="O85" s="22">
        <v>38.389000000000003</v>
      </c>
      <c r="P85" s="22">
        <v>39.15</v>
      </c>
      <c r="Q85" s="13">
        <f t="shared" si="87"/>
        <v>0.76099999999999568</v>
      </c>
      <c r="R85" s="17">
        <f t="shared" si="92"/>
        <v>1.198425196850387</v>
      </c>
      <c r="S85" s="17"/>
      <c r="T85" s="17"/>
      <c r="U85" s="2"/>
      <c r="V85" s="22">
        <v>38.728999999999999</v>
      </c>
      <c r="W85" s="21">
        <f t="shared" si="93"/>
        <v>0.42099999999999937</v>
      </c>
      <c r="X85" s="21">
        <f t="shared" si="88"/>
        <v>0.33999999999999631</v>
      </c>
      <c r="Y85" s="21">
        <f t="shared" si="89"/>
        <v>44.678055190538537</v>
      </c>
      <c r="Z85" s="21">
        <f t="shared" si="90"/>
        <v>55.321944809461463</v>
      </c>
      <c r="AA85" s="22"/>
      <c r="AB85" s="22"/>
      <c r="AC85" s="74"/>
      <c r="AD85" s="9"/>
    </row>
    <row r="86" spans="1:30" ht="15.5" customHeight="1">
      <c r="B86" s="12"/>
      <c r="E86" s="2"/>
      <c r="F86" s="2"/>
      <c r="G86" s="53">
        <v>1.42</v>
      </c>
      <c r="H86" s="54">
        <v>1.27</v>
      </c>
      <c r="I86" s="54">
        <v>1.2</v>
      </c>
      <c r="J86" s="62">
        <f t="shared" si="91"/>
        <v>1.2966666666666666</v>
      </c>
      <c r="K86" s="55"/>
      <c r="L86" s="2" t="s">
        <v>3</v>
      </c>
      <c r="M86" s="2" t="s">
        <v>54</v>
      </c>
      <c r="N86" s="2">
        <v>635</v>
      </c>
      <c r="O86" s="2">
        <v>38.174999999999997</v>
      </c>
      <c r="P86" s="2">
        <v>39.113999999999997</v>
      </c>
      <c r="Q86" s="2">
        <f t="shared" si="87"/>
        <v>0.93900000000000006</v>
      </c>
      <c r="R86" s="9">
        <f t="shared" si="92"/>
        <v>1.478740157480315</v>
      </c>
      <c r="S86" s="17"/>
      <c r="T86" s="17"/>
      <c r="U86" s="2"/>
      <c r="V86" s="22"/>
      <c r="W86" s="22"/>
      <c r="X86" s="22"/>
      <c r="Y86" s="22"/>
      <c r="Z86" s="63"/>
      <c r="AA86" s="22"/>
      <c r="AB86" s="22"/>
      <c r="AC86" s="74"/>
      <c r="AD86" s="9"/>
    </row>
    <row r="87" spans="1:30" ht="15.5" customHeight="1">
      <c r="B87" s="12"/>
      <c r="E87" s="2"/>
      <c r="F87" s="2"/>
      <c r="G87" s="53">
        <v>1.42</v>
      </c>
      <c r="H87" s="54">
        <v>1.27</v>
      </c>
      <c r="I87" s="54">
        <v>1.2</v>
      </c>
      <c r="J87" s="62">
        <f t="shared" si="91"/>
        <v>1.2966666666666666</v>
      </c>
      <c r="K87" s="55"/>
      <c r="L87" s="2" t="s">
        <v>1</v>
      </c>
      <c r="M87" s="2" t="s">
        <v>374</v>
      </c>
      <c r="N87" s="2">
        <v>635</v>
      </c>
      <c r="O87" s="2">
        <v>37.286999999999999</v>
      </c>
      <c r="P87" s="2">
        <v>38.125</v>
      </c>
      <c r="Q87" s="2">
        <f t="shared" si="87"/>
        <v>0.83800000000000097</v>
      </c>
      <c r="R87" s="9">
        <f t="shared" si="92"/>
        <v>1.3196850393700803</v>
      </c>
      <c r="S87" s="17"/>
      <c r="T87" s="17"/>
      <c r="U87" s="2"/>
      <c r="V87" s="22"/>
      <c r="W87" s="22"/>
      <c r="X87" s="22"/>
      <c r="Y87" s="22"/>
      <c r="Z87" s="63"/>
      <c r="AA87" s="22"/>
      <c r="AB87" s="22"/>
      <c r="AC87" s="74"/>
      <c r="AD87" s="9"/>
    </row>
    <row r="88" spans="1:30" ht="15.5" customHeight="1" thickBot="1">
      <c r="A88" s="116"/>
      <c r="B88" s="73"/>
      <c r="C88" s="3"/>
      <c r="D88" s="3"/>
      <c r="E88" s="3"/>
      <c r="F88" s="3"/>
      <c r="G88" s="56">
        <v>1.42</v>
      </c>
      <c r="H88" s="57">
        <v>1.27</v>
      </c>
      <c r="I88" s="57">
        <v>1.2</v>
      </c>
      <c r="J88" s="81">
        <f t="shared" si="91"/>
        <v>1.2966666666666666</v>
      </c>
      <c r="K88" s="58"/>
      <c r="L88" s="3" t="s">
        <v>0</v>
      </c>
      <c r="M88" s="3" t="s">
        <v>375</v>
      </c>
      <c r="N88" s="3">
        <v>635</v>
      </c>
      <c r="O88" s="3">
        <v>38.451999999999998</v>
      </c>
      <c r="P88" s="3">
        <v>39.546999999999997</v>
      </c>
      <c r="Q88" s="3">
        <f t="shared" si="87"/>
        <v>1.0949999999999989</v>
      </c>
      <c r="R88" s="10">
        <f t="shared" si="92"/>
        <v>1.7244094488188959</v>
      </c>
      <c r="S88" s="41"/>
      <c r="T88" s="41"/>
      <c r="U88" s="3"/>
      <c r="V88" s="64"/>
      <c r="W88" s="64"/>
      <c r="X88" s="64"/>
      <c r="Y88" s="64"/>
      <c r="Z88" s="65"/>
      <c r="AA88" s="64"/>
      <c r="AB88" s="64"/>
      <c r="AC88" s="75"/>
      <c r="AD88" s="10"/>
    </row>
    <row r="89" spans="1:30" ht="15.5" customHeight="1">
      <c r="A89" s="112" t="s">
        <v>253</v>
      </c>
      <c r="B89" s="12" t="s">
        <v>235</v>
      </c>
      <c r="C89" s="2" t="s">
        <v>534</v>
      </c>
      <c r="D89" s="2" t="s">
        <v>535</v>
      </c>
      <c r="E89" s="2">
        <v>2.14</v>
      </c>
      <c r="F89" s="2">
        <v>21.4</v>
      </c>
      <c r="G89" s="11">
        <v>0.64</v>
      </c>
      <c r="H89" s="2">
        <v>0.77</v>
      </c>
      <c r="I89" s="2">
        <v>0.72</v>
      </c>
      <c r="J89" s="9">
        <f>AVERAGEA(G89:I89)</f>
        <v>0.71</v>
      </c>
      <c r="K89" s="30">
        <f>STDEVA(G89:I89)</f>
        <v>6.5574385243020006E-2</v>
      </c>
      <c r="L89" s="13" t="s">
        <v>87</v>
      </c>
      <c r="M89" s="22" t="s">
        <v>323</v>
      </c>
      <c r="N89" s="22">
        <v>635</v>
      </c>
      <c r="O89" s="22">
        <v>38.536999999999999</v>
      </c>
      <c r="P89" s="22">
        <v>39.109000000000002</v>
      </c>
      <c r="Q89" s="13">
        <f t="shared" ref="Q89:Q95" si="94">P89-O89</f>
        <v>0.57200000000000273</v>
      </c>
      <c r="R89" s="17">
        <f t="shared" ref="R89:R95" si="95">Q89/0.635</f>
        <v>0.90078740157480741</v>
      </c>
      <c r="S89" s="17">
        <f>AVERAGEA(R89:R91,R93:R95)</f>
        <v>1.3692913385826786</v>
      </c>
      <c r="T89" s="17">
        <f>STDEVA(R89:R91,R93:R95)</f>
        <v>0.69220919836935879</v>
      </c>
      <c r="V89" s="22">
        <v>38.79</v>
      </c>
      <c r="W89" s="21">
        <f t="shared" ref="W89" si="96">P89-V89</f>
        <v>0.31900000000000261</v>
      </c>
      <c r="X89" s="21">
        <f t="shared" ref="X89" si="97">V89-O89</f>
        <v>0.25300000000000011</v>
      </c>
      <c r="Y89" s="21">
        <f t="shared" ref="Y89" si="98">(X89/$Q89)*100</f>
        <v>44.230769230769042</v>
      </c>
      <c r="Z89" s="21">
        <f t="shared" ref="Z89" si="99">((P89-V89)/$Q89)*100</f>
        <v>55.769230769230958</v>
      </c>
      <c r="AA89" s="21">
        <f>AVERAGEA(Y89:Y91)</f>
        <v>60.407820242841105</v>
      </c>
      <c r="AB89" s="21">
        <f>AVERAGEA(Z89:Z91)</f>
        <v>39.592179757158895</v>
      </c>
      <c r="AC89" s="74">
        <f>STDEVA(Y89:Y91)</f>
        <v>14.626629350837124</v>
      </c>
      <c r="AD89" s="74">
        <f>STDEVA(Z89:Z91)</f>
        <v>14.626629350837186</v>
      </c>
    </row>
    <row r="90" spans="1:30" ht="15.5" customHeight="1">
      <c r="B90" s="12"/>
      <c r="E90" s="2"/>
      <c r="F90" s="2"/>
      <c r="G90" s="53">
        <v>0.64</v>
      </c>
      <c r="H90" s="54">
        <v>0.77</v>
      </c>
      <c r="I90" s="54">
        <v>0.72</v>
      </c>
      <c r="J90" s="62">
        <f t="shared" ref="J90:J95" si="100">AVERAGEA(G90:I90)</f>
        <v>0.71</v>
      </c>
      <c r="K90" s="55"/>
      <c r="L90" s="13" t="s">
        <v>89</v>
      </c>
      <c r="M90" s="22" t="s">
        <v>324</v>
      </c>
      <c r="N90" s="22">
        <v>635</v>
      </c>
      <c r="O90" s="22">
        <v>38.271999999999998</v>
      </c>
      <c r="P90" s="22">
        <v>39.902000000000001</v>
      </c>
      <c r="Q90" s="13">
        <f t="shared" si="94"/>
        <v>1.6300000000000026</v>
      </c>
      <c r="R90" s="17">
        <f t="shared" si="95"/>
        <v>2.5669291338582716</v>
      </c>
      <c r="S90" s="17"/>
      <c r="T90" s="17"/>
      <c r="U90" s="2"/>
      <c r="V90" s="22">
        <v>39.457000000000001</v>
      </c>
      <c r="W90" s="21">
        <f t="shared" ref="W90:W91" si="101">P90-V90</f>
        <v>0.44500000000000028</v>
      </c>
      <c r="X90" s="21">
        <f t="shared" ref="X90:X91" si="102">V90-O90</f>
        <v>1.1850000000000023</v>
      </c>
      <c r="Y90" s="21">
        <f t="shared" ref="Y90:Y91" si="103">(X90/$Q90)*100</f>
        <v>72.699386503067515</v>
      </c>
      <c r="Z90" s="21">
        <f t="shared" ref="Z90:Z91" si="104">((P90-V90)/$Q90)*100</f>
        <v>27.300613496932492</v>
      </c>
      <c r="AA90" s="22"/>
      <c r="AB90" s="22"/>
      <c r="AC90" s="74"/>
      <c r="AD90" s="9"/>
    </row>
    <row r="91" spans="1:30" ht="15.5" customHeight="1">
      <c r="B91" s="12"/>
      <c r="E91" s="2"/>
      <c r="F91" s="2"/>
      <c r="G91" s="53">
        <v>0.64</v>
      </c>
      <c r="H91" s="54">
        <v>0.77</v>
      </c>
      <c r="I91" s="54">
        <v>0.72</v>
      </c>
      <c r="J91" s="62">
        <f t="shared" si="100"/>
        <v>0.71</v>
      </c>
      <c r="K91" s="55"/>
      <c r="L91" s="13" t="s">
        <v>91</v>
      </c>
      <c r="M91" s="22" t="s">
        <v>325</v>
      </c>
      <c r="N91" s="22">
        <v>635</v>
      </c>
      <c r="O91" s="22">
        <v>37.595999999999997</v>
      </c>
      <c r="P91" s="22">
        <v>38.536999999999999</v>
      </c>
      <c r="Q91" s="13">
        <f>P91-O91</f>
        <v>0.9410000000000025</v>
      </c>
      <c r="R91" s="17">
        <f t="shared" si="95"/>
        <v>1.4818897637795314</v>
      </c>
      <c r="S91" s="17"/>
      <c r="T91" s="17"/>
      <c r="U91" s="2"/>
      <c r="V91" s="22">
        <v>38.201000000000001</v>
      </c>
      <c r="W91" s="21">
        <f t="shared" si="101"/>
        <v>0.33599999999999852</v>
      </c>
      <c r="X91" s="21">
        <f t="shared" si="102"/>
        <v>0.60500000000000398</v>
      </c>
      <c r="Y91" s="21">
        <f t="shared" si="103"/>
        <v>64.29330499468675</v>
      </c>
      <c r="Z91" s="21">
        <f t="shared" si="104"/>
        <v>35.706695005313243</v>
      </c>
      <c r="AA91" s="22"/>
      <c r="AB91" s="22"/>
      <c r="AC91" s="74"/>
      <c r="AD91" s="9"/>
    </row>
    <row r="92" spans="1:30" ht="15.5" customHeight="1">
      <c r="B92" s="12"/>
      <c r="E92" s="2"/>
      <c r="F92" s="2"/>
      <c r="G92" s="53">
        <v>0.64</v>
      </c>
      <c r="H92" s="54">
        <v>0.77</v>
      </c>
      <c r="I92" s="54">
        <v>0.72</v>
      </c>
      <c r="J92" s="62">
        <f t="shared" si="100"/>
        <v>0.71</v>
      </c>
      <c r="K92" s="55"/>
      <c r="L92" s="33" t="s">
        <v>24</v>
      </c>
      <c r="M92" s="33" t="s">
        <v>376</v>
      </c>
      <c r="N92" s="33">
        <v>635</v>
      </c>
      <c r="O92" s="33">
        <v>37.612000000000002</v>
      </c>
      <c r="P92" s="33">
        <v>37.548000000000002</v>
      </c>
      <c r="Q92" s="33">
        <f t="shared" si="94"/>
        <v>-6.4000000000000057E-2</v>
      </c>
      <c r="R92" s="31">
        <f t="shared" si="95"/>
        <v>-0.10078740157480323</v>
      </c>
      <c r="S92" s="40"/>
      <c r="T92" s="40"/>
      <c r="U92" s="33"/>
      <c r="V92" s="32"/>
      <c r="W92" s="32"/>
      <c r="X92" s="32"/>
      <c r="Y92" s="32"/>
      <c r="Z92" s="66"/>
      <c r="AA92" s="32"/>
      <c r="AB92" s="32"/>
      <c r="AC92" s="80"/>
      <c r="AD92" s="31"/>
    </row>
    <row r="93" spans="1:30" ht="15.5" customHeight="1">
      <c r="B93" s="12"/>
      <c r="C93" s="2"/>
      <c r="D93" s="2"/>
      <c r="E93" s="2"/>
      <c r="F93" s="2"/>
      <c r="G93" s="53">
        <v>0.64</v>
      </c>
      <c r="H93" s="54">
        <v>0.77</v>
      </c>
      <c r="I93" s="54">
        <v>0.72</v>
      </c>
      <c r="J93" s="62">
        <f t="shared" si="100"/>
        <v>0.71</v>
      </c>
      <c r="K93" s="55"/>
      <c r="L93" s="2" t="s">
        <v>3</v>
      </c>
      <c r="M93" s="2" t="s">
        <v>377</v>
      </c>
      <c r="N93" s="2">
        <v>635</v>
      </c>
      <c r="O93" s="2">
        <v>37.805999999999997</v>
      </c>
      <c r="P93" s="2">
        <v>38.213999999999999</v>
      </c>
      <c r="Q93" s="2">
        <f t="shared" si="94"/>
        <v>0.40800000000000125</v>
      </c>
      <c r="R93" s="9">
        <f t="shared" si="95"/>
        <v>0.64251968503937207</v>
      </c>
      <c r="S93" s="17"/>
      <c r="T93" s="17"/>
      <c r="U93" s="2"/>
      <c r="V93" s="22"/>
      <c r="W93" s="22"/>
      <c r="X93" s="22"/>
      <c r="Y93" s="22"/>
      <c r="Z93" s="63"/>
      <c r="AA93" s="22"/>
      <c r="AB93" s="22"/>
      <c r="AC93" s="74"/>
      <c r="AD93" s="9"/>
    </row>
    <row r="94" spans="1:30" ht="15.5" customHeight="1">
      <c r="B94" s="12"/>
      <c r="C94" s="2"/>
      <c r="D94" s="2"/>
      <c r="E94" s="2"/>
      <c r="F94" s="2"/>
      <c r="G94" s="53">
        <v>0.64</v>
      </c>
      <c r="H94" s="54">
        <v>0.77</v>
      </c>
      <c r="I94" s="54">
        <v>0.72</v>
      </c>
      <c r="J94" s="62">
        <f t="shared" si="100"/>
        <v>0.71</v>
      </c>
      <c r="K94" s="55"/>
      <c r="L94" s="2" t="s">
        <v>1</v>
      </c>
      <c r="M94" s="2" t="s">
        <v>378</v>
      </c>
      <c r="N94" s="2">
        <v>635</v>
      </c>
      <c r="O94" s="2">
        <v>38.377000000000002</v>
      </c>
      <c r="P94" s="2">
        <v>39.012</v>
      </c>
      <c r="Q94" s="2">
        <f t="shared" si="94"/>
        <v>0.63499999999999801</v>
      </c>
      <c r="R94" s="9">
        <f t="shared" si="95"/>
        <v>0.99999999999999689</v>
      </c>
      <c r="S94" s="17"/>
      <c r="T94" s="17"/>
      <c r="U94" s="2"/>
      <c r="V94" s="22"/>
      <c r="W94" s="22"/>
      <c r="X94" s="22"/>
      <c r="Y94" s="22"/>
      <c r="Z94" s="63"/>
      <c r="AA94" s="22"/>
      <c r="AB94" s="22"/>
      <c r="AC94" s="74"/>
      <c r="AD94" s="9"/>
    </row>
    <row r="95" spans="1:30" ht="15.5" customHeight="1" thickBot="1">
      <c r="A95" s="116"/>
      <c r="B95" s="73"/>
      <c r="C95" s="3"/>
      <c r="D95" s="3"/>
      <c r="E95" s="3"/>
      <c r="F95" s="3"/>
      <c r="G95" s="56">
        <v>0.64</v>
      </c>
      <c r="H95" s="57">
        <v>0.77</v>
      </c>
      <c r="I95" s="57">
        <v>0.72</v>
      </c>
      <c r="J95" s="81">
        <f t="shared" si="100"/>
        <v>0.71</v>
      </c>
      <c r="K95" s="58"/>
      <c r="L95" s="3" t="s">
        <v>0</v>
      </c>
      <c r="M95" s="3" t="s">
        <v>379</v>
      </c>
      <c r="N95" s="3">
        <v>635</v>
      </c>
      <c r="O95" s="3">
        <v>36.637</v>
      </c>
      <c r="P95" s="3">
        <v>37.667999999999999</v>
      </c>
      <c r="Q95" s="3">
        <f t="shared" si="94"/>
        <v>1.0309999999999988</v>
      </c>
      <c r="R95" s="10">
        <f t="shared" si="95"/>
        <v>1.6236220472440925</v>
      </c>
      <c r="S95" s="41"/>
      <c r="T95" s="41"/>
      <c r="U95" s="3"/>
      <c r="V95" s="64"/>
      <c r="W95" s="64"/>
      <c r="X95" s="64"/>
      <c r="Y95" s="64"/>
      <c r="Z95" s="65"/>
      <c r="AA95" s="64"/>
      <c r="AB95" s="64"/>
      <c r="AC95" s="75"/>
      <c r="AD95" s="10"/>
    </row>
    <row r="96" spans="1:30" ht="15.5" customHeight="1">
      <c r="A96" s="112" t="s">
        <v>254</v>
      </c>
      <c r="B96" s="12" t="s">
        <v>236</v>
      </c>
      <c r="C96" s="2" t="s">
        <v>536</v>
      </c>
      <c r="D96" s="2"/>
      <c r="E96" s="2">
        <v>3.65</v>
      </c>
      <c r="F96" s="2">
        <v>12</v>
      </c>
      <c r="G96" s="11">
        <v>9.66</v>
      </c>
      <c r="H96" s="2">
        <v>9.83</v>
      </c>
      <c r="I96" s="2">
        <v>10.199999999999999</v>
      </c>
      <c r="J96" s="9">
        <f>AVERAGEA(G96:I96)</f>
        <v>9.8966666666666665</v>
      </c>
      <c r="K96" s="30">
        <f>STDEVA(G96:I96)</f>
        <v>0.27610384519838377</v>
      </c>
      <c r="L96" s="13" t="s">
        <v>87</v>
      </c>
      <c r="M96" s="22" t="s">
        <v>326</v>
      </c>
      <c r="N96" s="22">
        <v>135</v>
      </c>
      <c r="O96" s="22">
        <v>38.366999999999997</v>
      </c>
      <c r="P96" s="22">
        <v>39.963000000000001</v>
      </c>
      <c r="Q96" s="13">
        <f t="shared" ref="Q96:Q101" si="105">P96-O96</f>
        <v>1.5960000000000036</v>
      </c>
      <c r="R96" s="17">
        <f>Q96/0.135</f>
        <v>11.822222222222248</v>
      </c>
      <c r="S96" s="17">
        <f>AVERAGEA(R96:R101)</f>
        <v>11.786419753086422</v>
      </c>
      <c r="T96" s="17">
        <f>STDEVA(R96:R101)</f>
        <v>0.83523787849431175</v>
      </c>
      <c r="U96" s="2"/>
      <c r="V96" s="22">
        <v>39.536000000000001</v>
      </c>
      <c r="W96" s="21">
        <f>P96-V96</f>
        <v>0.4269999999999996</v>
      </c>
      <c r="X96" s="21">
        <f t="shared" ref="X96:X98" si="106">V96-O96</f>
        <v>1.169000000000004</v>
      </c>
      <c r="Y96" s="21">
        <f t="shared" ref="Y96:Y98" si="107">(X96/$Q96)*100</f>
        <v>73.245614035087797</v>
      </c>
      <c r="Z96" s="21">
        <f t="shared" ref="Z96:Z98" si="108">((P96-V96)/$Q96)*100</f>
        <v>26.754385964912196</v>
      </c>
      <c r="AA96" s="21">
        <f>AVERAGEA(Y96:Y98)</f>
        <v>75.401364189904868</v>
      </c>
      <c r="AB96" s="21">
        <f>AVERAGEA(Z96:Z98)</f>
        <v>24.598635810095132</v>
      </c>
      <c r="AC96" s="74">
        <f>STDEVA(Y96:Y98)</f>
        <v>2.0672369659253409</v>
      </c>
      <c r="AD96" s="74">
        <f>STDEVA(Z96:Z98)</f>
        <v>2.0672369659253422</v>
      </c>
    </row>
    <row r="97" spans="1:30" ht="15.5" customHeight="1">
      <c r="B97" s="12"/>
      <c r="E97" s="2"/>
      <c r="F97" s="2"/>
      <c r="G97" s="53">
        <v>9.66</v>
      </c>
      <c r="H97" s="54">
        <v>9.83</v>
      </c>
      <c r="I97" s="54">
        <v>10.199999999999999</v>
      </c>
      <c r="J97" s="62">
        <f t="shared" ref="J97:J101" si="109">AVERAGEA(G97:I97)</f>
        <v>9.8966666666666665</v>
      </c>
      <c r="K97" s="55"/>
      <c r="L97" s="13" t="s">
        <v>89</v>
      </c>
      <c r="M97" s="22" t="s">
        <v>327</v>
      </c>
      <c r="N97" s="22">
        <v>135</v>
      </c>
      <c r="O97" s="22">
        <v>38.375</v>
      </c>
      <c r="P97" s="22">
        <v>40.159999999999997</v>
      </c>
      <c r="Q97" s="13">
        <f t="shared" si="105"/>
        <v>1.7849999999999966</v>
      </c>
      <c r="R97" s="17">
        <f t="shared" ref="R97:R101" si="110">Q97/0.135</f>
        <v>13.222222222222197</v>
      </c>
      <c r="S97" s="17"/>
      <c r="T97" s="17"/>
      <c r="U97" s="2"/>
      <c r="V97" s="22">
        <v>39.756</v>
      </c>
      <c r="W97" s="21">
        <f t="shared" ref="W97:W98" si="111">P97-V97</f>
        <v>0.40399999999999636</v>
      </c>
      <c r="X97" s="21">
        <f t="shared" si="106"/>
        <v>1.3810000000000002</v>
      </c>
      <c r="Y97" s="21">
        <f t="shared" si="107"/>
        <v>77.366946778711636</v>
      </c>
      <c r="Z97" s="21">
        <f t="shared" si="108"/>
        <v>22.633053221288353</v>
      </c>
      <c r="AA97" s="22"/>
      <c r="AB97" s="22"/>
      <c r="AC97" s="74"/>
      <c r="AD97" s="9"/>
    </row>
    <row r="98" spans="1:30" ht="15.5" customHeight="1">
      <c r="B98" s="12"/>
      <c r="E98" s="2"/>
      <c r="F98" s="2"/>
      <c r="G98" s="53">
        <v>9.66</v>
      </c>
      <c r="H98" s="54">
        <v>9.83</v>
      </c>
      <c r="I98" s="54">
        <v>10.199999999999999</v>
      </c>
      <c r="J98" s="62">
        <f t="shared" si="109"/>
        <v>9.8966666666666665</v>
      </c>
      <c r="K98" s="55"/>
      <c r="L98" s="13" t="s">
        <v>91</v>
      </c>
      <c r="M98" s="22" t="s">
        <v>328</v>
      </c>
      <c r="N98" s="22">
        <v>135</v>
      </c>
      <c r="O98" s="22">
        <v>39.03</v>
      </c>
      <c r="P98" s="22">
        <v>40.636000000000003</v>
      </c>
      <c r="Q98" s="13">
        <f t="shared" si="105"/>
        <v>1.6060000000000016</v>
      </c>
      <c r="R98" s="17">
        <f t="shared" si="110"/>
        <v>11.896296296296308</v>
      </c>
      <c r="S98" s="17"/>
      <c r="T98" s="17"/>
      <c r="U98" s="2"/>
      <c r="V98" s="22">
        <v>40.244</v>
      </c>
      <c r="W98" s="21">
        <f t="shared" si="111"/>
        <v>0.39200000000000301</v>
      </c>
      <c r="X98" s="21">
        <f t="shared" si="106"/>
        <v>1.2139999999999986</v>
      </c>
      <c r="Y98" s="21">
        <f t="shared" si="107"/>
        <v>75.591531755915156</v>
      </c>
      <c r="Z98" s="21">
        <f t="shared" si="108"/>
        <v>24.408468244084844</v>
      </c>
      <c r="AA98" s="22"/>
      <c r="AB98" s="22"/>
      <c r="AC98" s="74"/>
      <c r="AD98" s="9"/>
    </row>
    <row r="99" spans="1:30" ht="15.5" customHeight="1">
      <c r="B99" s="12"/>
      <c r="C99" s="2"/>
      <c r="D99" s="2"/>
      <c r="E99" s="2"/>
      <c r="F99" s="2"/>
      <c r="G99" s="53">
        <v>9.66</v>
      </c>
      <c r="H99" s="54">
        <v>9.83</v>
      </c>
      <c r="I99" s="54">
        <v>10.199999999999999</v>
      </c>
      <c r="J99" s="62">
        <f t="shared" si="109"/>
        <v>9.8966666666666665</v>
      </c>
      <c r="K99" s="55"/>
      <c r="L99" s="2" t="s">
        <v>3</v>
      </c>
      <c r="M99" s="2" t="s">
        <v>380</v>
      </c>
      <c r="N99" s="2">
        <v>135</v>
      </c>
      <c r="O99" s="2">
        <v>36.93</v>
      </c>
      <c r="P99" s="2">
        <v>38.371000000000002</v>
      </c>
      <c r="Q99" s="2">
        <f t="shared" si="105"/>
        <v>1.4410000000000025</v>
      </c>
      <c r="R99" s="9">
        <f t="shared" si="110"/>
        <v>10.674074074074092</v>
      </c>
      <c r="S99" s="17"/>
      <c r="T99" s="17"/>
      <c r="U99" s="2"/>
      <c r="V99" s="22"/>
      <c r="W99" s="22"/>
      <c r="X99" s="22"/>
      <c r="Y99" s="22"/>
      <c r="Z99" s="63"/>
      <c r="AA99" s="22"/>
      <c r="AB99" s="22"/>
      <c r="AC99" s="74"/>
      <c r="AD99" s="9"/>
    </row>
    <row r="100" spans="1:30" ht="15.5" customHeight="1">
      <c r="B100" s="12"/>
      <c r="C100" s="2"/>
      <c r="D100" s="2"/>
      <c r="E100" s="2"/>
      <c r="F100" s="2"/>
      <c r="G100" s="53">
        <v>9.66</v>
      </c>
      <c r="H100" s="54">
        <v>9.83</v>
      </c>
      <c r="I100" s="54">
        <v>10.199999999999999</v>
      </c>
      <c r="J100" s="62">
        <f t="shared" si="109"/>
        <v>9.8966666666666665</v>
      </c>
      <c r="K100" s="55"/>
      <c r="L100" s="2" t="s">
        <v>1</v>
      </c>
      <c r="M100" s="2" t="s">
        <v>381</v>
      </c>
      <c r="N100" s="2">
        <v>135</v>
      </c>
      <c r="O100" s="2">
        <v>36.442</v>
      </c>
      <c r="P100" s="2">
        <v>38.026000000000003</v>
      </c>
      <c r="Q100" s="2">
        <f t="shared" si="105"/>
        <v>1.5840000000000032</v>
      </c>
      <c r="R100" s="9">
        <f t="shared" si="110"/>
        <v>11.733333333333356</v>
      </c>
      <c r="S100" s="17"/>
      <c r="T100" s="17"/>
      <c r="U100" s="2"/>
      <c r="V100" s="22"/>
      <c r="W100" s="22"/>
      <c r="X100" s="22"/>
      <c r="Y100" s="22"/>
      <c r="Z100" s="63"/>
      <c r="AA100" s="22"/>
      <c r="AB100" s="22"/>
      <c r="AC100" s="74"/>
      <c r="AD100" s="9"/>
    </row>
    <row r="101" spans="1:30" ht="15.5" customHeight="1" thickBot="1">
      <c r="A101" s="116"/>
      <c r="B101" s="73"/>
      <c r="C101" s="3"/>
      <c r="D101" s="3"/>
      <c r="E101" s="3"/>
      <c r="F101" s="3"/>
      <c r="G101" s="56">
        <v>9.66</v>
      </c>
      <c r="H101" s="57">
        <v>9.83</v>
      </c>
      <c r="I101" s="57">
        <v>10.199999999999999</v>
      </c>
      <c r="J101" s="81">
        <f t="shared" si="109"/>
        <v>9.8966666666666665</v>
      </c>
      <c r="K101" s="58"/>
      <c r="L101" s="3" t="s">
        <v>0</v>
      </c>
      <c r="M101" s="3" t="s">
        <v>382</v>
      </c>
      <c r="N101" s="3">
        <v>135</v>
      </c>
      <c r="O101" s="3">
        <v>36.67</v>
      </c>
      <c r="P101" s="3">
        <v>38.204999999999998</v>
      </c>
      <c r="Q101" s="3">
        <f t="shared" si="105"/>
        <v>1.5349999999999966</v>
      </c>
      <c r="R101" s="10">
        <f t="shared" si="110"/>
        <v>11.370370370370344</v>
      </c>
      <c r="S101" s="41"/>
      <c r="T101" s="41"/>
      <c r="U101" s="3"/>
      <c r="V101" s="64"/>
      <c r="W101" s="64"/>
      <c r="X101" s="64"/>
      <c r="Y101" s="64"/>
      <c r="Z101" s="65"/>
      <c r="AA101" s="64"/>
      <c r="AB101" s="64"/>
      <c r="AC101" s="75"/>
      <c r="AD101" s="10"/>
    </row>
    <row r="102" spans="1:30" ht="15.5" customHeight="1">
      <c r="A102" s="112" t="s">
        <v>255</v>
      </c>
      <c r="B102" s="12" t="s">
        <v>237</v>
      </c>
      <c r="C102" s="2" t="s">
        <v>537</v>
      </c>
      <c r="D102" s="2" t="s">
        <v>538</v>
      </c>
      <c r="E102" s="2">
        <v>20.399999999999999</v>
      </c>
      <c r="F102" s="2">
        <v>8.6</v>
      </c>
      <c r="G102" s="11">
        <v>29.8</v>
      </c>
      <c r="H102" s="2">
        <v>30.8</v>
      </c>
      <c r="I102" s="2">
        <v>32.200000000000003</v>
      </c>
      <c r="J102" s="9">
        <f>AVERAGEA(G102:I102)</f>
        <v>30.933333333333337</v>
      </c>
      <c r="K102" s="30">
        <f>STDEVA(G102:I102)</f>
        <v>1.2055427546683428</v>
      </c>
      <c r="L102" s="13" t="s">
        <v>87</v>
      </c>
      <c r="M102" s="22" t="s">
        <v>329</v>
      </c>
      <c r="N102" s="13">
        <v>65</v>
      </c>
      <c r="O102" s="22">
        <v>38.283000000000001</v>
      </c>
      <c r="P102" s="22">
        <v>40.686999999999998</v>
      </c>
      <c r="Q102" s="13">
        <f t="shared" ref="Q102:Q108" si="112">P102-O102</f>
        <v>2.4039999999999964</v>
      </c>
      <c r="R102" s="17">
        <f>Q102/0.065</f>
        <v>36.984615384615324</v>
      </c>
      <c r="S102" s="17">
        <f>AVERAGEA(R102:R104,R106:R108)</f>
        <v>41.112820512820491</v>
      </c>
      <c r="T102" s="17">
        <f>STDEVA(R102:R104,R106:R108)</f>
        <v>3.6606807872894329</v>
      </c>
      <c r="U102" s="2"/>
      <c r="V102" s="22">
        <v>40.119999999999997</v>
      </c>
      <c r="W102" s="21">
        <f>P102-V102</f>
        <v>0.56700000000000017</v>
      </c>
      <c r="X102" s="21">
        <f t="shared" ref="X102:X103" si="113">V102-O102</f>
        <v>1.8369999999999962</v>
      </c>
      <c r="Y102" s="21">
        <f>(X102/$Q102)*100</f>
        <v>76.41430948419297</v>
      </c>
      <c r="Z102" s="21">
        <f>((P102-V102)/$Q102)*100</f>
        <v>23.58569051580703</v>
      </c>
      <c r="AA102" s="21">
        <f>AVERAGEA(Y102:Y104)</f>
        <v>78.273087449189021</v>
      </c>
      <c r="AB102" s="21">
        <f>AVERAGEA(Z102:Z104)</f>
        <v>21.726912550810983</v>
      </c>
      <c r="AC102" s="74">
        <f>STDEVA(Y102:Y104)</f>
        <v>1.6965800148113237</v>
      </c>
      <c r="AD102" s="74">
        <f>STDEVA(Z102:Z104)</f>
        <v>1.6965800148113264</v>
      </c>
    </row>
    <row r="103" spans="1:30" ht="15.5" customHeight="1">
      <c r="B103" s="12"/>
      <c r="E103" s="2"/>
      <c r="F103" s="2"/>
      <c r="G103" s="53">
        <v>29.8</v>
      </c>
      <c r="H103" s="54">
        <v>30.8</v>
      </c>
      <c r="I103" s="54">
        <v>32.200000000000003</v>
      </c>
      <c r="J103" s="62">
        <f t="shared" ref="J103:J108" si="114">AVERAGEA(G103:I103)</f>
        <v>30.933333333333337</v>
      </c>
      <c r="K103" s="55"/>
      <c r="L103" s="13" t="s">
        <v>89</v>
      </c>
      <c r="M103" s="22" t="s">
        <v>330</v>
      </c>
      <c r="N103" s="13">
        <v>65</v>
      </c>
      <c r="O103" s="22">
        <v>36.847000000000001</v>
      </c>
      <c r="P103" s="22">
        <v>39.216000000000001</v>
      </c>
      <c r="Q103" s="13">
        <f t="shared" si="112"/>
        <v>2.3689999999999998</v>
      </c>
      <c r="R103" s="17">
        <f t="shared" ref="R103" si="115">Q103/0.065</f>
        <v>36.446153846153841</v>
      </c>
      <c r="S103" s="17"/>
      <c r="T103" s="17"/>
      <c r="U103" s="2"/>
      <c r="V103" s="22">
        <v>38.735999999999997</v>
      </c>
      <c r="W103" s="21">
        <f t="shared" ref="W103:W104" si="116">P103-V103</f>
        <v>0.48000000000000398</v>
      </c>
      <c r="X103" s="21">
        <f t="shared" si="113"/>
        <v>1.8889999999999958</v>
      </c>
      <c r="Y103" s="21">
        <f t="shared" ref="Y103:Y104" si="117">(X103/$Q103)*100</f>
        <v>79.738286196707293</v>
      </c>
      <c r="Z103" s="21">
        <f t="shared" ref="Z103:Z104" si="118">((P103-V103)/$Q103)*100</f>
        <v>20.2617138032927</v>
      </c>
      <c r="AA103" s="22"/>
      <c r="AB103" s="22"/>
      <c r="AC103" s="74"/>
      <c r="AD103" s="9"/>
    </row>
    <row r="104" spans="1:30" ht="15.5" customHeight="1">
      <c r="B104" s="12"/>
      <c r="C104" s="2"/>
      <c r="D104" s="2"/>
      <c r="E104" s="2"/>
      <c r="F104" s="2"/>
      <c r="G104" s="53">
        <v>29.8</v>
      </c>
      <c r="H104" s="54">
        <v>30.8</v>
      </c>
      <c r="I104" s="54">
        <v>32.200000000000003</v>
      </c>
      <c r="J104" s="62">
        <f t="shared" si="114"/>
        <v>30.933333333333337</v>
      </c>
      <c r="K104" s="55"/>
      <c r="L104" s="13" t="s">
        <v>91</v>
      </c>
      <c r="M104" s="22" t="s">
        <v>331</v>
      </c>
      <c r="N104" s="13">
        <v>65</v>
      </c>
      <c r="O104" s="22">
        <v>37.15</v>
      </c>
      <c r="P104" s="22">
        <v>40</v>
      </c>
      <c r="Q104" s="13">
        <f t="shared" si="112"/>
        <v>2.8500000000000014</v>
      </c>
      <c r="R104" s="17">
        <f>Q104/0.065</f>
        <v>43.846153846153868</v>
      </c>
      <c r="S104" s="17"/>
      <c r="T104" s="17"/>
      <c r="U104" s="2"/>
      <c r="V104" s="22">
        <v>39.392000000000003</v>
      </c>
      <c r="W104" s="21">
        <f t="shared" si="116"/>
        <v>0.60799999999999699</v>
      </c>
      <c r="X104" s="21">
        <f>V104-O104</f>
        <v>2.2420000000000044</v>
      </c>
      <c r="Y104" s="21">
        <f t="shared" si="117"/>
        <v>78.666666666666785</v>
      </c>
      <c r="Z104" s="21">
        <f t="shared" si="118"/>
        <v>21.333333333333218</v>
      </c>
      <c r="AA104" s="22"/>
      <c r="AB104" s="22"/>
      <c r="AC104" s="74"/>
      <c r="AD104" s="9"/>
    </row>
    <row r="105" spans="1:30" ht="15.5" customHeight="1">
      <c r="B105" s="12"/>
      <c r="C105" s="2"/>
      <c r="D105" s="2"/>
      <c r="E105" s="2"/>
      <c r="F105" s="2"/>
      <c r="G105" s="53">
        <v>29.8</v>
      </c>
      <c r="H105" s="54">
        <v>30.8</v>
      </c>
      <c r="I105" s="54">
        <v>32.200000000000003</v>
      </c>
      <c r="J105" s="62">
        <f t="shared" si="114"/>
        <v>30.933333333333337</v>
      </c>
      <c r="K105" s="55"/>
      <c r="L105" s="33" t="s">
        <v>24</v>
      </c>
      <c r="M105" s="33" t="s">
        <v>383</v>
      </c>
      <c r="N105" s="33">
        <v>65</v>
      </c>
      <c r="O105" s="33">
        <v>37.682000000000002</v>
      </c>
      <c r="P105" s="33">
        <v>37.905000000000001</v>
      </c>
      <c r="Q105" s="33">
        <f t="shared" si="112"/>
        <v>0.22299999999999898</v>
      </c>
      <c r="R105" s="9">
        <f t="shared" ref="R105:R108" si="119">Q105/0.065</f>
        <v>3.430769230769215</v>
      </c>
      <c r="S105" s="40"/>
      <c r="T105" s="40"/>
      <c r="U105" s="33"/>
      <c r="V105" s="32"/>
      <c r="W105" s="32"/>
      <c r="X105" s="32"/>
      <c r="Y105" s="32"/>
      <c r="Z105" s="66"/>
      <c r="AA105" s="32"/>
      <c r="AB105" s="32"/>
      <c r="AC105" s="80"/>
      <c r="AD105" s="31"/>
    </row>
    <row r="106" spans="1:30" ht="15.5" customHeight="1">
      <c r="B106" s="12"/>
      <c r="C106" s="2"/>
      <c r="D106" s="2"/>
      <c r="E106" s="2"/>
      <c r="F106" s="2"/>
      <c r="G106" s="53">
        <v>29.8</v>
      </c>
      <c r="H106" s="54">
        <v>30.8</v>
      </c>
      <c r="I106" s="54">
        <v>32.200000000000003</v>
      </c>
      <c r="J106" s="62">
        <f t="shared" si="114"/>
        <v>30.933333333333337</v>
      </c>
      <c r="K106" s="55"/>
      <c r="L106" s="2" t="s">
        <v>3</v>
      </c>
      <c r="M106" s="2" t="s">
        <v>384</v>
      </c>
      <c r="N106" s="2">
        <v>65</v>
      </c>
      <c r="O106" s="2">
        <v>37.387</v>
      </c>
      <c r="P106" s="2">
        <v>40.15</v>
      </c>
      <c r="Q106" s="2">
        <f t="shared" si="112"/>
        <v>2.7629999999999981</v>
      </c>
      <c r="R106" s="9">
        <f t="shared" si="119"/>
        <v>42.507692307692274</v>
      </c>
      <c r="S106" s="17"/>
      <c r="T106" s="17"/>
      <c r="U106" s="2"/>
      <c r="V106" s="22"/>
      <c r="W106" s="22"/>
      <c r="X106" s="22"/>
      <c r="Y106" s="22"/>
      <c r="Z106" s="63"/>
      <c r="AA106" s="22"/>
      <c r="AB106" s="22"/>
      <c r="AC106" s="74"/>
      <c r="AD106" s="9"/>
    </row>
    <row r="107" spans="1:30" ht="15.5" customHeight="1">
      <c r="B107" s="12"/>
      <c r="C107" s="2"/>
      <c r="D107" s="2"/>
      <c r="E107" s="2"/>
      <c r="F107" s="2"/>
      <c r="G107" s="53">
        <v>29.8</v>
      </c>
      <c r="H107" s="54">
        <v>30.8</v>
      </c>
      <c r="I107" s="54">
        <v>32.200000000000003</v>
      </c>
      <c r="J107" s="62">
        <f t="shared" si="114"/>
        <v>30.933333333333337</v>
      </c>
      <c r="K107" s="55"/>
      <c r="L107" s="2" t="s">
        <v>1</v>
      </c>
      <c r="M107" s="2" t="s">
        <v>385</v>
      </c>
      <c r="N107" s="2">
        <v>65</v>
      </c>
      <c r="O107" s="2">
        <v>38.116999999999997</v>
      </c>
      <c r="P107" s="2">
        <v>40.811999999999998</v>
      </c>
      <c r="Q107" s="2">
        <f t="shared" si="112"/>
        <v>2.6950000000000003</v>
      </c>
      <c r="R107" s="9">
        <f t="shared" si="119"/>
        <v>41.461538461538467</v>
      </c>
      <c r="S107" s="9"/>
      <c r="T107" s="9"/>
      <c r="U107" s="2"/>
      <c r="V107" s="22"/>
      <c r="W107" s="22"/>
      <c r="X107" s="22"/>
      <c r="Y107" s="22"/>
      <c r="Z107" s="63"/>
      <c r="AA107" s="22"/>
      <c r="AB107" s="22"/>
      <c r="AC107" s="74"/>
      <c r="AD107" s="9"/>
    </row>
    <row r="108" spans="1:30" ht="15.5" customHeight="1" thickBot="1">
      <c r="B108" s="12"/>
      <c r="C108" s="3"/>
      <c r="D108" s="3"/>
      <c r="E108" s="2"/>
      <c r="F108" s="2"/>
      <c r="G108" s="53">
        <v>29.8</v>
      </c>
      <c r="H108" s="54">
        <v>30.8</v>
      </c>
      <c r="I108" s="54">
        <v>32.200000000000003</v>
      </c>
      <c r="J108" s="81">
        <f t="shared" si="114"/>
        <v>30.933333333333337</v>
      </c>
      <c r="K108" s="58"/>
      <c r="L108" s="2" t="s">
        <v>0</v>
      </c>
      <c r="M108" s="2" t="s">
        <v>386</v>
      </c>
      <c r="N108" s="2">
        <v>65</v>
      </c>
      <c r="O108" s="2">
        <v>37.142000000000003</v>
      </c>
      <c r="P108" s="2">
        <v>40.094999999999999</v>
      </c>
      <c r="Q108" s="2">
        <f t="shared" si="112"/>
        <v>2.9529999999999959</v>
      </c>
      <c r="R108" s="9">
        <f t="shared" si="119"/>
        <v>45.430769230769165</v>
      </c>
      <c r="S108" s="9"/>
      <c r="T108" s="9"/>
      <c r="U108" s="2"/>
      <c r="V108" s="22"/>
      <c r="W108" s="22"/>
      <c r="X108" s="22"/>
      <c r="Y108" s="22"/>
      <c r="Z108" s="63"/>
      <c r="AA108" s="22"/>
      <c r="AB108" s="22"/>
      <c r="AC108" s="75"/>
      <c r="AD108" s="10"/>
    </row>
    <row r="109" spans="1:30" ht="15.5" customHeight="1">
      <c r="A109" s="117" t="s">
        <v>256</v>
      </c>
      <c r="B109" s="20" t="s">
        <v>9</v>
      </c>
      <c r="C109" s="2"/>
      <c r="D109" s="2" t="s">
        <v>539</v>
      </c>
      <c r="E109" s="8"/>
      <c r="F109" s="8">
        <v>19</v>
      </c>
      <c r="G109" s="19">
        <v>3.12</v>
      </c>
      <c r="H109" s="8">
        <v>3.22</v>
      </c>
      <c r="I109" s="8">
        <v>3.53</v>
      </c>
      <c r="J109" s="9">
        <v>3.29</v>
      </c>
      <c r="K109" s="30">
        <f>STDEVA(G109:I109)</f>
        <v>0.21377558326431931</v>
      </c>
      <c r="L109" s="16" t="s">
        <v>87</v>
      </c>
      <c r="M109" s="16" t="s">
        <v>88</v>
      </c>
      <c r="N109" s="16">
        <v>135</v>
      </c>
      <c r="O109" s="16">
        <v>36.843000000000004</v>
      </c>
      <c r="P109" s="16">
        <v>38.526000000000003</v>
      </c>
      <c r="Q109" s="16">
        <f>P109-O109</f>
        <v>1.6829999999999998</v>
      </c>
      <c r="R109" s="18">
        <f>Q109/0.135</f>
        <v>12.466666666666665</v>
      </c>
      <c r="S109" s="24">
        <f>AVERAGEA(R109:R111,R113:R115)</f>
        <v>4.8123456790123411</v>
      </c>
      <c r="T109" s="24">
        <f>STDEVA(R109:R111,R113:R115)</f>
        <v>3.7700972517441267</v>
      </c>
      <c r="U109" s="8"/>
      <c r="V109" s="23"/>
      <c r="W109" s="23"/>
      <c r="X109" s="23"/>
      <c r="Y109" s="23"/>
      <c r="Z109" s="67"/>
      <c r="AA109" s="23"/>
      <c r="AB109" s="23"/>
      <c r="AC109" s="74"/>
      <c r="AD109" s="9"/>
    </row>
    <row r="110" spans="1:30" ht="15.5" customHeight="1">
      <c r="B110" s="12"/>
      <c r="C110" s="2"/>
      <c r="D110" s="2"/>
      <c r="E110" s="2"/>
      <c r="F110" s="2"/>
      <c r="G110" s="53">
        <v>3.12</v>
      </c>
      <c r="H110" s="54">
        <v>3.22</v>
      </c>
      <c r="I110" s="54">
        <v>3.53</v>
      </c>
      <c r="J110" s="62">
        <v>3.29</v>
      </c>
      <c r="K110" s="55"/>
      <c r="L110" s="13" t="s">
        <v>89</v>
      </c>
      <c r="M110" s="13" t="s">
        <v>90</v>
      </c>
      <c r="N110" s="13">
        <v>135</v>
      </c>
      <c r="O110" s="13">
        <v>37.625</v>
      </c>
      <c r="P110" s="13">
        <v>38.112000000000002</v>
      </c>
      <c r="Q110" s="13">
        <f t="shared" ref="Q110:Q111" si="120">P110-O110</f>
        <v>0.48700000000000188</v>
      </c>
      <c r="R110" s="17">
        <f t="shared" ref="R110:R111" si="121">Q110/0.135</f>
        <v>3.6074074074074209</v>
      </c>
      <c r="S110" s="21"/>
      <c r="T110" s="21"/>
      <c r="U110" s="2"/>
      <c r="V110" s="22"/>
      <c r="W110" s="22"/>
      <c r="X110" s="22"/>
      <c r="Y110" s="22"/>
      <c r="Z110" s="63"/>
      <c r="AA110" s="22"/>
      <c r="AB110" s="22"/>
      <c r="AC110" s="74"/>
      <c r="AD110" s="9"/>
    </row>
    <row r="111" spans="1:30" ht="15.5" customHeight="1">
      <c r="B111" s="12"/>
      <c r="C111" s="2"/>
      <c r="D111" s="2"/>
      <c r="E111" s="2"/>
      <c r="F111" s="2"/>
      <c r="G111" s="53">
        <v>3.12</v>
      </c>
      <c r="H111" s="54">
        <v>3.22</v>
      </c>
      <c r="I111" s="54">
        <v>3.53</v>
      </c>
      <c r="J111" s="62">
        <v>3.29</v>
      </c>
      <c r="K111" s="55"/>
      <c r="L111" s="13" t="s">
        <v>91</v>
      </c>
      <c r="M111" s="13" t="s">
        <v>92</v>
      </c>
      <c r="N111" s="13">
        <v>135</v>
      </c>
      <c r="O111" s="13">
        <v>38.624000000000002</v>
      </c>
      <c r="P111" s="13">
        <v>39.024000000000001</v>
      </c>
      <c r="Q111" s="13">
        <f t="shared" si="120"/>
        <v>0.39999999999999858</v>
      </c>
      <c r="R111" s="17">
        <f t="shared" si="121"/>
        <v>2.9629629629629521</v>
      </c>
      <c r="S111" s="21"/>
      <c r="T111" s="21"/>
      <c r="U111" s="2"/>
      <c r="V111" s="22"/>
      <c r="W111" s="22"/>
      <c r="X111" s="22"/>
      <c r="Y111" s="22"/>
      <c r="Z111" s="63"/>
      <c r="AA111" s="22"/>
      <c r="AB111" s="22"/>
      <c r="AC111" s="74"/>
      <c r="AD111" s="9"/>
    </row>
    <row r="112" spans="1:30" ht="15.5" customHeight="1">
      <c r="B112" s="12"/>
      <c r="C112" s="2"/>
      <c r="D112" s="2"/>
      <c r="E112" s="2"/>
      <c r="F112" s="2"/>
      <c r="G112" s="53">
        <v>3.12</v>
      </c>
      <c r="H112" s="54">
        <v>3.22</v>
      </c>
      <c r="I112" s="54">
        <v>3.53</v>
      </c>
      <c r="J112" s="62">
        <v>3.29</v>
      </c>
      <c r="K112" s="55"/>
      <c r="L112" s="33" t="s">
        <v>4</v>
      </c>
      <c r="M112" s="33" t="s">
        <v>25</v>
      </c>
      <c r="N112" s="33">
        <v>135</v>
      </c>
      <c r="O112" s="33">
        <v>37.561</v>
      </c>
      <c r="P112" s="33">
        <v>37.369</v>
      </c>
      <c r="Q112" s="33">
        <f t="shared" ref="Q112:Q192" si="122">P112-O112</f>
        <v>-0.19200000000000017</v>
      </c>
      <c r="R112" s="9">
        <f>Q112/0.135</f>
        <v>-1.4222222222222234</v>
      </c>
      <c r="S112" s="36"/>
      <c r="T112" s="36"/>
      <c r="U112" s="34"/>
      <c r="V112" s="36">
        <v>37.173000000000002</v>
      </c>
      <c r="W112" s="36">
        <f>P112-V112</f>
        <v>0.19599999999999795</v>
      </c>
      <c r="X112" s="36">
        <f>V112-O112</f>
        <v>-0.38799999999999812</v>
      </c>
      <c r="Y112" s="36"/>
      <c r="Z112" s="36"/>
      <c r="AA112" s="36"/>
      <c r="AB112" s="36"/>
      <c r="AC112" s="31"/>
      <c r="AD112" s="31"/>
    </row>
    <row r="113" spans="1:30" ht="15.5" customHeight="1">
      <c r="B113" s="12"/>
      <c r="C113" s="2"/>
      <c r="D113" s="2"/>
      <c r="E113" s="2"/>
      <c r="F113" s="2"/>
      <c r="G113" s="53">
        <v>3.12</v>
      </c>
      <c r="H113" s="54">
        <v>3.22</v>
      </c>
      <c r="I113" s="54">
        <v>3.53</v>
      </c>
      <c r="J113" s="62">
        <v>3.29</v>
      </c>
      <c r="K113" s="55"/>
      <c r="L113" s="2" t="s">
        <v>3</v>
      </c>
      <c r="M113" s="2" t="s">
        <v>26</v>
      </c>
      <c r="N113" s="2">
        <v>135</v>
      </c>
      <c r="O113" s="2">
        <v>38.83</v>
      </c>
      <c r="P113" s="2">
        <v>39.341999999999999</v>
      </c>
      <c r="Q113" s="2">
        <f t="shared" si="122"/>
        <v>0.51200000000000045</v>
      </c>
      <c r="R113" s="9">
        <f>Q113/0.135</f>
        <v>3.7925925925925958</v>
      </c>
      <c r="S113" s="21"/>
      <c r="T113" s="21"/>
      <c r="V113" s="21">
        <v>38.947000000000003</v>
      </c>
      <c r="W113" s="21">
        <f>P113-V113</f>
        <v>0.39499999999999602</v>
      </c>
      <c r="X113" s="21">
        <f>V113-O113</f>
        <v>0.11700000000000443</v>
      </c>
      <c r="Y113" s="21">
        <f>(X113/$Q113)*100</f>
        <v>22.851562500000846</v>
      </c>
      <c r="Z113" s="21">
        <f>((P113-V113)/$Q113)*100</f>
        <v>77.148437499999162</v>
      </c>
      <c r="AA113" s="21">
        <f>AVERAGEA(Y113:Y115)</f>
        <v>21.560143909324015</v>
      </c>
      <c r="AB113" s="21">
        <f>AVERAGEA(Z113:Z115)</f>
        <v>78.439856090675974</v>
      </c>
      <c r="AC113" s="74">
        <f>STDEVA(Y113:Y115)</f>
        <v>3.2735713227710477</v>
      </c>
      <c r="AD113" s="74">
        <f>STDEVA(Z113:Z115)</f>
        <v>3.2735713227710477</v>
      </c>
    </row>
    <row r="114" spans="1:30" ht="15.5" customHeight="1">
      <c r="B114" s="12"/>
      <c r="C114" s="2"/>
      <c r="D114" s="2"/>
      <c r="E114" s="2"/>
      <c r="F114" s="2"/>
      <c r="G114" s="53">
        <v>3.12</v>
      </c>
      <c r="H114" s="54">
        <v>3.22</v>
      </c>
      <c r="I114" s="54">
        <v>3.53</v>
      </c>
      <c r="J114" s="62">
        <v>3.29</v>
      </c>
      <c r="K114" s="55"/>
      <c r="L114" s="2" t="s">
        <v>1</v>
      </c>
      <c r="M114" s="2" t="s">
        <v>27</v>
      </c>
      <c r="N114" s="2">
        <v>135</v>
      </c>
      <c r="O114" s="2">
        <v>37.942</v>
      </c>
      <c r="P114" s="2">
        <v>38.387999999999998</v>
      </c>
      <c r="Q114" s="2">
        <f t="shared" si="122"/>
        <v>0.44599999999999795</v>
      </c>
      <c r="R114" s="9">
        <f>Q114/0.135</f>
        <v>3.3037037037036883</v>
      </c>
      <c r="S114" s="21"/>
      <c r="T114" s="21"/>
      <c r="V114" s="21">
        <v>38.048999999999999</v>
      </c>
      <c r="W114" s="21">
        <f>P114-V114</f>
        <v>0.33899999999999864</v>
      </c>
      <c r="X114" s="21">
        <f>V114-O114</f>
        <v>0.10699999999999932</v>
      </c>
      <c r="Y114" s="21">
        <f>(X114/$Q114)*100</f>
        <v>23.991031390134488</v>
      </c>
      <c r="Z114" s="21">
        <f>((P114-V114)/$Q114)*100</f>
        <v>76.008968609865519</v>
      </c>
      <c r="AA114" s="21"/>
      <c r="AB114" s="21"/>
      <c r="AC114" s="9"/>
      <c r="AD114" s="9"/>
    </row>
    <row r="115" spans="1:30" ht="15.5" customHeight="1" thickBot="1">
      <c r="A115" s="116"/>
      <c r="B115" s="73"/>
      <c r="C115" s="3"/>
      <c r="D115" s="3"/>
      <c r="E115" s="3"/>
      <c r="F115" s="3"/>
      <c r="G115" s="56">
        <v>3.12</v>
      </c>
      <c r="H115" s="57">
        <v>3.22</v>
      </c>
      <c r="I115" s="57">
        <v>3.53</v>
      </c>
      <c r="J115" s="81">
        <v>3.29</v>
      </c>
      <c r="K115" s="58"/>
      <c r="L115" s="3" t="s">
        <v>0</v>
      </c>
      <c r="M115" s="3" t="s">
        <v>28</v>
      </c>
      <c r="N115" s="3">
        <v>135</v>
      </c>
      <c r="O115" s="3">
        <v>37.493000000000002</v>
      </c>
      <c r="P115" s="3">
        <v>37.863</v>
      </c>
      <c r="Q115" s="3">
        <f t="shared" si="122"/>
        <v>0.36999999999999744</v>
      </c>
      <c r="R115" s="10">
        <f>Q115/0.135</f>
        <v>2.7407407407407218</v>
      </c>
      <c r="S115" s="42"/>
      <c r="T115" s="42"/>
      <c r="U115" s="6"/>
      <c r="V115" s="42">
        <v>37.558999999999997</v>
      </c>
      <c r="W115" s="42">
        <f>P115-V115</f>
        <v>0.30400000000000205</v>
      </c>
      <c r="X115" s="42">
        <f>V115-O115</f>
        <v>6.5999999999995396E-2</v>
      </c>
      <c r="Y115" s="42">
        <f>(X115/$Q115)*100</f>
        <v>17.837837837836716</v>
      </c>
      <c r="Z115" s="42">
        <f>((P115-V115)/$Q115)*100</f>
        <v>82.162162162163284</v>
      </c>
      <c r="AA115" s="42"/>
      <c r="AB115" s="42"/>
      <c r="AC115" s="10"/>
      <c r="AD115" s="10"/>
    </row>
    <row r="116" spans="1:30" ht="15.5" customHeight="1">
      <c r="A116" s="112" t="s">
        <v>257</v>
      </c>
      <c r="B116" s="12" t="s">
        <v>29</v>
      </c>
      <c r="C116" s="2" t="s">
        <v>540</v>
      </c>
      <c r="D116" s="2" t="s">
        <v>541</v>
      </c>
      <c r="E116" s="2" t="s">
        <v>542</v>
      </c>
      <c r="F116" s="2">
        <v>22</v>
      </c>
      <c r="G116" s="11">
        <v>0.59</v>
      </c>
      <c r="H116" s="2">
        <v>0.52</v>
      </c>
      <c r="I116" s="2">
        <v>0.41</v>
      </c>
      <c r="J116" s="9">
        <v>0.51</v>
      </c>
      <c r="K116" s="30">
        <f>STDEVA(G116:I116)</f>
        <v>9.0737717258774872E-2</v>
      </c>
      <c r="L116" s="13" t="s">
        <v>87</v>
      </c>
      <c r="M116" s="13" t="s">
        <v>93</v>
      </c>
      <c r="N116" s="13">
        <v>1080</v>
      </c>
      <c r="O116" s="13">
        <v>37.543999999999997</v>
      </c>
      <c r="P116" s="13">
        <v>38.088999999999999</v>
      </c>
      <c r="Q116" s="13">
        <f>P116-O116</f>
        <v>0.54500000000000171</v>
      </c>
      <c r="R116" s="17">
        <f>Q116/1.08</f>
        <v>0.5046296296296312</v>
      </c>
      <c r="S116" s="21">
        <f>AVERAGEA(R116:R121)</f>
        <v>0.46682098765432284</v>
      </c>
      <c r="T116" s="21">
        <f>STDEVA(R116:R121)</f>
        <v>0.15730107156268688</v>
      </c>
      <c r="V116" s="21"/>
      <c r="W116" s="21"/>
      <c r="X116" s="21"/>
      <c r="Y116" s="21"/>
      <c r="Z116" s="21"/>
      <c r="AA116" s="21"/>
      <c r="AB116" s="21"/>
      <c r="AC116" s="9"/>
      <c r="AD116" s="9"/>
    </row>
    <row r="117" spans="1:30" ht="15.5" customHeight="1">
      <c r="B117" s="12"/>
      <c r="F117" s="2"/>
      <c r="G117" s="53">
        <v>0.59</v>
      </c>
      <c r="H117" s="54">
        <v>0.52</v>
      </c>
      <c r="I117" s="54">
        <v>0.41</v>
      </c>
      <c r="J117" s="62">
        <v>0.51</v>
      </c>
      <c r="K117" s="55"/>
      <c r="L117" s="13" t="s">
        <v>89</v>
      </c>
      <c r="M117" s="13" t="s">
        <v>94</v>
      </c>
      <c r="N117" s="13">
        <v>1080</v>
      </c>
      <c r="O117" s="13">
        <v>37.896999999999998</v>
      </c>
      <c r="P117" s="13">
        <v>38.085999999999999</v>
      </c>
      <c r="Q117" s="13">
        <f>P117-O117</f>
        <v>0.18900000000000006</v>
      </c>
      <c r="R117" s="17">
        <f t="shared" ref="R117:R118" si="123">Q117/1.08</f>
        <v>0.17500000000000004</v>
      </c>
      <c r="S117" s="21"/>
      <c r="T117" s="21"/>
      <c r="V117" s="21"/>
      <c r="W117" s="21"/>
      <c r="X117" s="21"/>
      <c r="Y117" s="21"/>
      <c r="Z117" s="21"/>
      <c r="AA117" s="21"/>
      <c r="AB117" s="21"/>
      <c r="AC117" s="9"/>
      <c r="AD117" s="9"/>
    </row>
    <row r="118" spans="1:30" ht="15.5" customHeight="1">
      <c r="B118" s="12"/>
      <c r="F118" s="2"/>
      <c r="G118" s="53">
        <v>0.59</v>
      </c>
      <c r="H118" s="54">
        <v>0.52</v>
      </c>
      <c r="I118" s="54">
        <v>0.41</v>
      </c>
      <c r="J118" s="62">
        <v>0.51</v>
      </c>
      <c r="K118" s="55"/>
      <c r="L118" s="13" t="s">
        <v>91</v>
      </c>
      <c r="M118" s="13" t="s">
        <v>63</v>
      </c>
      <c r="N118" s="13">
        <v>1080</v>
      </c>
      <c r="O118" s="13">
        <v>38.271999999999998</v>
      </c>
      <c r="P118" s="13">
        <v>38.725000000000001</v>
      </c>
      <c r="Q118" s="13">
        <f>P118-O118</f>
        <v>0.45300000000000296</v>
      </c>
      <c r="R118" s="17">
        <f t="shared" si="123"/>
        <v>0.41944444444444717</v>
      </c>
      <c r="S118" s="21"/>
      <c r="T118" s="21"/>
      <c r="V118" s="21"/>
      <c r="W118" s="21"/>
      <c r="X118" s="21"/>
      <c r="Y118" s="21"/>
      <c r="Z118" s="21"/>
      <c r="AA118" s="21"/>
      <c r="AB118" s="21"/>
      <c r="AC118" s="9"/>
      <c r="AD118" s="9"/>
    </row>
    <row r="119" spans="1:30" ht="15.5" customHeight="1">
      <c r="B119" s="69"/>
      <c r="G119" s="53">
        <v>0.59</v>
      </c>
      <c r="H119" s="54">
        <v>0.52</v>
      </c>
      <c r="I119" s="54">
        <v>0.41</v>
      </c>
      <c r="J119" s="62">
        <v>0.51</v>
      </c>
      <c r="K119" s="55"/>
      <c r="L119" s="2" t="s">
        <v>2</v>
      </c>
      <c r="M119" s="2" t="s">
        <v>30</v>
      </c>
      <c r="N119" s="2">
        <v>1080</v>
      </c>
      <c r="O119" s="2">
        <v>37.936999999999998</v>
      </c>
      <c r="P119" s="2">
        <v>38.539000000000001</v>
      </c>
      <c r="Q119" s="2">
        <f t="shared" si="122"/>
        <v>0.60200000000000387</v>
      </c>
      <c r="R119" s="9">
        <f>Q119/1.08</f>
        <v>0.5574074074074109</v>
      </c>
      <c r="S119" s="21"/>
      <c r="T119" s="21"/>
      <c r="V119" s="21">
        <f>37.99</f>
        <v>37.99</v>
      </c>
      <c r="W119" s="21">
        <f>P119-V119</f>
        <v>0.54899999999999949</v>
      </c>
      <c r="X119" s="21">
        <f>V119-O119</f>
        <v>5.3000000000004377E-2</v>
      </c>
      <c r="Y119" s="21">
        <f>(X119/$Q119)*100</f>
        <v>8.8039867109641268</v>
      </c>
      <c r="Z119" s="21">
        <f>((P119-V119)/$Q119)*100</f>
        <v>91.196013289035875</v>
      </c>
      <c r="AA119" s="9">
        <f>AVERAGEA(Y119:Y121)</f>
        <v>9.723599369721704</v>
      </c>
      <c r="AB119" s="9">
        <f>AVERAGEA(Z119:Z121)</f>
        <v>90.276400630278303</v>
      </c>
      <c r="AC119" s="74">
        <f>STDEVA(Y120:Y121)</f>
        <v>0.18454871267439787</v>
      </c>
      <c r="AD119" s="74">
        <f>STDEVA(Z120:Z121)</f>
        <v>0.1845487126743966</v>
      </c>
    </row>
    <row r="120" spans="1:30" ht="15.5" customHeight="1">
      <c r="B120" s="12"/>
      <c r="F120" s="2"/>
      <c r="G120" s="53">
        <v>0.59</v>
      </c>
      <c r="H120" s="54">
        <v>0.52</v>
      </c>
      <c r="I120" s="54">
        <v>0.41</v>
      </c>
      <c r="J120" s="62">
        <v>0.51</v>
      </c>
      <c r="K120" s="55"/>
      <c r="L120" s="2" t="s">
        <v>1</v>
      </c>
      <c r="M120" s="2" t="s">
        <v>31</v>
      </c>
      <c r="N120" s="2">
        <v>1080</v>
      </c>
      <c r="O120" s="2">
        <v>38.601999999999997</v>
      </c>
      <c r="P120" s="2">
        <v>39.271000000000001</v>
      </c>
      <c r="Q120" s="2">
        <f t="shared" si="122"/>
        <v>0.66900000000000404</v>
      </c>
      <c r="R120" s="9">
        <f>Q120/1.08</f>
        <v>0.61944444444444813</v>
      </c>
      <c r="S120" s="21"/>
      <c r="T120" s="21"/>
      <c r="V120" s="21">
        <v>38.670999999999999</v>
      </c>
      <c r="W120" s="21">
        <f>P120-V120</f>
        <v>0.60000000000000142</v>
      </c>
      <c r="X120" s="21">
        <f>V120-O120</f>
        <v>6.9000000000002615E-2</v>
      </c>
      <c r="Y120" s="21">
        <f>(X120/$Q120)*100</f>
        <v>10.313901345291807</v>
      </c>
      <c r="Z120" s="21">
        <f>((P120-V120)/$Q120)*100</f>
        <v>89.686098654708189</v>
      </c>
      <c r="AA120" s="21"/>
      <c r="AB120" s="21"/>
      <c r="AC120" s="9"/>
      <c r="AD120" s="9"/>
    </row>
    <row r="121" spans="1:30" ht="15.5" customHeight="1" thickBot="1">
      <c r="A121" s="116"/>
      <c r="B121" s="73"/>
      <c r="C121" s="6"/>
      <c r="D121" s="6"/>
      <c r="E121" s="6"/>
      <c r="F121" s="3"/>
      <c r="G121" s="56">
        <v>0.59</v>
      </c>
      <c r="H121" s="57">
        <v>0.52</v>
      </c>
      <c r="I121" s="57">
        <v>0.41</v>
      </c>
      <c r="J121" s="81">
        <v>0.51</v>
      </c>
      <c r="K121" s="58"/>
      <c r="L121" s="3" t="s">
        <v>0</v>
      </c>
      <c r="M121" s="3" t="s">
        <v>32</v>
      </c>
      <c r="N121" s="3">
        <v>1080</v>
      </c>
      <c r="O121" s="3">
        <v>37.883000000000003</v>
      </c>
      <c r="P121" s="3">
        <v>38.450000000000003</v>
      </c>
      <c r="Q121" s="3">
        <f t="shared" si="122"/>
        <v>0.56700000000000017</v>
      </c>
      <c r="R121" s="10">
        <f>Q121/1.08</f>
        <v>0.52500000000000013</v>
      </c>
      <c r="S121" s="42"/>
      <c r="T121" s="42"/>
      <c r="U121" s="6"/>
      <c r="V121" s="42">
        <v>37.94</v>
      </c>
      <c r="W121" s="42">
        <f>P121-V121</f>
        <v>0.51000000000000512</v>
      </c>
      <c r="X121" s="42">
        <f>V121-O121</f>
        <v>5.6999999999995055E-2</v>
      </c>
      <c r="Y121" s="42">
        <f>(X121/$Q121)*100</f>
        <v>10.052910052909178</v>
      </c>
      <c r="Z121" s="42">
        <f>((P121-V121)/$Q121)*100</f>
        <v>89.947089947090817</v>
      </c>
      <c r="AA121" s="42"/>
      <c r="AB121" s="42"/>
      <c r="AC121" s="10"/>
      <c r="AD121" s="10"/>
    </row>
    <row r="122" spans="1:30" ht="15.5" customHeight="1">
      <c r="A122" s="112" t="s">
        <v>258</v>
      </c>
      <c r="B122" s="12" t="s">
        <v>10</v>
      </c>
      <c r="C122" s="2" t="s">
        <v>543</v>
      </c>
      <c r="D122" s="2" t="s">
        <v>544</v>
      </c>
      <c r="E122" s="2" t="s">
        <v>545</v>
      </c>
      <c r="F122" s="2">
        <v>16</v>
      </c>
      <c r="G122" s="11">
        <v>1.04</v>
      </c>
      <c r="H122" s="2">
        <v>1.1299999999999999</v>
      </c>
      <c r="I122" s="2">
        <v>1.1499999999999999</v>
      </c>
      <c r="J122" s="9">
        <v>1.1100000000000001</v>
      </c>
      <c r="K122" s="30">
        <f>STDEVA(G122:I122)</f>
        <v>5.8594652770823076E-2</v>
      </c>
      <c r="L122" s="16" t="s">
        <v>87</v>
      </c>
      <c r="M122" s="16" t="s">
        <v>96</v>
      </c>
      <c r="N122" s="13">
        <v>635</v>
      </c>
      <c r="O122" s="16">
        <v>36.738</v>
      </c>
      <c r="P122" s="16">
        <v>37.478000000000002</v>
      </c>
      <c r="Q122" s="16">
        <f>P122-O122</f>
        <v>0.74000000000000199</v>
      </c>
      <c r="R122" s="18">
        <f>Q122/0.635</f>
        <v>1.1653543307086645</v>
      </c>
      <c r="S122" s="24">
        <f>AVERAGEA(R122:R124,R126:R128)</f>
        <v>3.2703412073490816</v>
      </c>
      <c r="T122" s="24">
        <f>STDEVA(R122:R124,R126:R128)</f>
        <v>5.3038471074232181</v>
      </c>
      <c r="V122" s="21"/>
      <c r="W122" s="21"/>
      <c r="X122" s="21"/>
      <c r="Y122" s="21"/>
      <c r="Z122" s="21"/>
      <c r="AA122" s="21"/>
      <c r="AB122" s="21"/>
      <c r="AC122" s="9"/>
      <c r="AD122" s="9"/>
    </row>
    <row r="123" spans="1:30" ht="15.5" customHeight="1">
      <c r="B123" s="12"/>
      <c r="F123" s="2"/>
      <c r="G123" s="53">
        <v>1.04</v>
      </c>
      <c r="H123" s="54">
        <v>1.1299999999999999</v>
      </c>
      <c r="I123" s="54">
        <v>1.1499999999999999</v>
      </c>
      <c r="J123" s="62">
        <v>1.1100000000000001</v>
      </c>
      <c r="K123" s="55"/>
      <c r="L123" s="13" t="s">
        <v>89</v>
      </c>
      <c r="M123" s="13" t="s">
        <v>97</v>
      </c>
      <c r="N123" s="13">
        <v>635</v>
      </c>
      <c r="O123" s="13">
        <v>38.159999999999997</v>
      </c>
      <c r="P123" s="13">
        <v>38.646999999999998</v>
      </c>
      <c r="Q123" s="13">
        <f>P123-O123</f>
        <v>0.48700000000000188</v>
      </c>
      <c r="R123" s="17">
        <f t="shared" ref="R123" si="124">Q123/0.635</f>
        <v>0.76692913385827066</v>
      </c>
      <c r="S123" s="21"/>
      <c r="T123" s="21"/>
      <c r="V123" s="21"/>
      <c r="W123" s="21"/>
      <c r="X123" s="21"/>
      <c r="Y123" s="21"/>
      <c r="Z123" s="21"/>
      <c r="AA123" s="21"/>
      <c r="AB123" s="21"/>
      <c r="AC123" s="9"/>
      <c r="AD123" s="9"/>
    </row>
    <row r="124" spans="1:30" ht="15.5" customHeight="1">
      <c r="B124" s="12"/>
      <c r="F124" s="2"/>
      <c r="G124" s="53">
        <v>1.04</v>
      </c>
      <c r="H124" s="54">
        <v>1.1299999999999999</v>
      </c>
      <c r="I124" s="54">
        <v>1.1499999999999999</v>
      </c>
      <c r="J124" s="62">
        <v>1.1100000000000001</v>
      </c>
      <c r="K124" s="55"/>
      <c r="L124" s="13" t="s">
        <v>91</v>
      </c>
      <c r="M124" s="13" t="s">
        <v>98</v>
      </c>
      <c r="N124" s="13">
        <v>635</v>
      </c>
      <c r="O124" s="13">
        <v>38.451000000000001</v>
      </c>
      <c r="P124" s="13">
        <v>47.398000000000003</v>
      </c>
      <c r="Q124" s="13">
        <f>P124-O124</f>
        <v>8.9470000000000027</v>
      </c>
      <c r="R124" s="17">
        <f>Q124/0.635</f>
        <v>14.089763779527564</v>
      </c>
      <c r="S124" s="21"/>
      <c r="T124" s="21"/>
      <c r="V124" s="21"/>
      <c r="W124" s="21"/>
      <c r="X124" s="21"/>
      <c r="Y124" s="21"/>
      <c r="Z124" s="21"/>
      <c r="AA124" s="21"/>
      <c r="AB124" s="21"/>
      <c r="AC124" s="9"/>
      <c r="AD124" s="9"/>
    </row>
    <row r="125" spans="1:30" ht="15.5" customHeight="1">
      <c r="B125" s="69"/>
      <c r="G125" s="53">
        <v>1.04</v>
      </c>
      <c r="H125" s="54">
        <v>1.1299999999999999</v>
      </c>
      <c r="I125" s="54">
        <v>1.1499999999999999</v>
      </c>
      <c r="J125" s="62">
        <v>1.1100000000000001</v>
      </c>
      <c r="K125" s="55"/>
      <c r="L125" s="33" t="s">
        <v>4</v>
      </c>
      <c r="M125" s="33" t="s">
        <v>33</v>
      </c>
      <c r="N125" s="33">
        <v>65</v>
      </c>
      <c r="O125" s="33">
        <v>38.481000000000002</v>
      </c>
      <c r="P125" s="33">
        <v>38.444000000000003</v>
      </c>
      <c r="Q125" s="33">
        <f t="shared" si="122"/>
        <v>-3.6999999999999034E-2</v>
      </c>
      <c r="R125" s="31">
        <f>Q125/0.065</f>
        <v>-0.56923076923075433</v>
      </c>
      <c r="S125" s="36"/>
      <c r="T125" s="36"/>
      <c r="U125" s="35"/>
      <c r="V125" s="36">
        <v>38.287999999999997</v>
      </c>
      <c r="W125" s="36">
        <f>P125-V125</f>
        <v>0.15600000000000591</v>
      </c>
      <c r="X125" s="36">
        <f>V125-O125</f>
        <v>-0.19300000000000495</v>
      </c>
      <c r="Y125" s="36"/>
      <c r="Z125" s="36"/>
      <c r="AA125" s="36"/>
      <c r="AB125" s="36"/>
      <c r="AC125" s="31"/>
      <c r="AD125" s="31"/>
    </row>
    <row r="126" spans="1:30" ht="15.5" customHeight="1">
      <c r="B126" s="12"/>
      <c r="F126" s="2"/>
      <c r="G126" s="53">
        <v>1.04</v>
      </c>
      <c r="H126" s="54">
        <v>1.1299999999999999</v>
      </c>
      <c r="I126" s="54">
        <v>1.1499999999999999</v>
      </c>
      <c r="J126" s="62">
        <v>1.1100000000000001</v>
      </c>
      <c r="K126" s="55"/>
      <c r="L126" s="2" t="s">
        <v>3</v>
      </c>
      <c r="M126" s="2" t="s">
        <v>34</v>
      </c>
      <c r="N126" s="2">
        <v>635</v>
      </c>
      <c r="O126" s="2">
        <v>37.212000000000003</v>
      </c>
      <c r="P126" s="2">
        <v>37.945999999999998</v>
      </c>
      <c r="Q126" s="2">
        <f t="shared" si="122"/>
        <v>0.73399999999999466</v>
      </c>
      <c r="R126" s="9">
        <f t="shared" ref="R126:R134" si="125">Q126/0.635</f>
        <v>1.1559055118110151</v>
      </c>
      <c r="S126" s="21"/>
      <c r="T126" s="21"/>
      <c r="V126" s="21">
        <v>37.383000000000003</v>
      </c>
      <c r="W126" s="21">
        <f>P126-V126</f>
        <v>0.56299999999999528</v>
      </c>
      <c r="X126" s="21">
        <f>V126-O126</f>
        <v>0.17099999999999937</v>
      </c>
      <c r="Y126" s="21">
        <f>(X126/$Q126)*100</f>
        <v>23.297002724795725</v>
      </c>
      <c r="Z126" s="21">
        <f>((P126-V126)/$Q126)*100</f>
        <v>76.702997275204282</v>
      </c>
      <c r="AA126" s="21">
        <f>AVERAGEA(Y126:Y128)</f>
        <v>26.505703893547786</v>
      </c>
      <c r="AB126" s="21">
        <f>AVERAGEA(Z126:Z128)</f>
        <v>73.494296106452211</v>
      </c>
      <c r="AC126" s="74">
        <f>STDEVA(Y126:Y128)</f>
        <v>7.0369362597133103</v>
      </c>
      <c r="AD126" s="74">
        <f>STDEVA(Z126:Z128)</f>
        <v>7.0369362597133094</v>
      </c>
    </row>
    <row r="127" spans="1:30" ht="15.5" customHeight="1">
      <c r="B127" s="12"/>
      <c r="F127" s="2"/>
      <c r="G127" s="53">
        <v>1.04</v>
      </c>
      <c r="H127" s="54">
        <v>1.1299999999999999</v>
      </c>
      <c r="I127" s="54">
        <v>1.1499999999999999</v>
      </c>
      <c r="J127" s="62">
        <v>1.1100000000000001</v>
      </c>
      <c r="K127" s="55"/>
      <c r="L127" s="2" t="s">
        <v>1</v>
      </c>
      <c r="M127" s="2" t="s">
        <v>35</v>
      </c>
      <c r="N127" s="2">
        <v>635</v>
      </c>
      <c r="O127" s="2">
        <v>37.289000000000001</v>
      </c>
      <c r="P127" s="2">
        <v>38.148000000000003</v>
      </c>
      <c r="Q127" s="2">
        <f t="shared" si="122"/>
        <v>0.85900000000000176</v>
      </c>
      <c r="R127" s="9">
        <f t="shared" si="125"/>
        <v>1.3527559055118137</v>
      </c>
      <c r="S127" s="21"/>
      <c r="T127" s="21"/>
      <c r="V127" s="21">
        <v>37.585999999999999</v>
      </c>
      <c r="W127" s="21">
        <f>P127-V127</f>
        <v>0.56200000000000472</v>
      </c>
      <c r="X127" s="21">
        <f>V127-O127</f>
        <v>0.29699999999999704</v>
      </c>
      <c r="Y127" s="21">
        <f>(X127/$Q127)*100</f>
        <v>34.575087310826127</v>
      </c>
      <c r="Z127" s="21">
        <f>((P127-V127)/$Q127)*100</f>
        <v>65.42491268917388</v>
      </c>
      <c r="AA127" s="21"/>
      <c r="AB127" s="21"/>
      <c r="AC127" s="9"/>
      <c r="AD127" s="9"/>
    </row>
    <row r="128" spans="1:30" ht="15.5" customHeight="1" thickBot="1">
      <c r="A128" s="116"/>
      <c r="B128" s="73"/>
      <c r="C128" s="6"/>
      <c r="D128" s="6"/>
      <c r="E128" s="6"/>
      <c r="F128" s="3"/>
      <c r="G128" s="56">
        <v>1.04</v>
      </c>
      <c r="H128" s="57">
        <v>1.1299999999999999</v>
      </c>
      <c r="I128" s="57">
        <v>1.1499999999999999</v>
      </c>
      <c r="J128" s="81">
        <v>1.1100000000000001</v>
      </c>
      <c r="K128" s="58"/>
      <c r="L128" s="3" t="s">
        <v>0</v>
      </c>
      <c r="M128" s="3" t="s">
        <v>36</v>
      </c>
      <c r="N128" s="3">
        <v>635</v>
      </c>
      <c r="O128" s="3">
        <v>37.728999999999999</v>
      </c>
      <c r="P128" s="3">
        <v>38.421999999999997</v>
      </c>
      <c r="Q128" s="3">
        <f t="shared" si="122"/>
        <v>0.69299999999999784</v>
      </c>
      <c r="R128" s="10">
        <f t="shared" si="125"/>
        <v>1.091338582677162</v>
      </c>
      <c r="S128" s="42"/>
      <c r="T128" s="42"/>
      <c r="U128" s="6"/>
      <c r="V128" s="42">
        <v>37.878999999999998</v>
      </c>
      <c r="W128" s="42">
        <f>P128-V128</f>
        <v>0.54299999999999926</v>
      </c>
      <c r="X128" s="42">
        <f>V128-O128</f>
        <v>0.14999999999999858</v>
      </c>
      <c r="Y128" s="42">
        <f>(X128/$Q128)*100</f>
        <v>21.645021645021504</v>
      </c>
      <c r="Z128" s="42">
        <f>((P128-V128)/$Q128)*100</f>
        <v>78.354978354978485</v>
      </c>
      <c r="AA128" s="42"/>
      <c r="AB128" s="42"/>
      <c r="AC128" s="10"/>
      <c r="AD128" s="10"/>
    </row>
    <row r="129" spans="1:30" ht="15.5" customHeight="1">
      <c r="A129" s="112" t="s">
        <v>259</v>
      </c>
      <c r="B129" s="12" t="s">
        <v>11</v>
      </c>
      <c r="C129" s="2"/>
      <c r="D129" s="2" t="s">
        <v>546</v>
      </c>
      <c r="E129" s="2" t="s">
        <v>547</v>
      </c>
      <c r="F129" s="2">
        <v>11.6</v>
      </c>
      <c r="G129" s="11">
        <v>1.32</v>
      </c>
      <c r="H129" s="2">
        <v>2.21</v>
      </c>
      <c r="I129" s="2">
        <v>1.48</v>
      </c>
      <c r="J129" s="9">
        <v>1.67</v>
      </c>
      <c r="K129" s="30">
        <f>STDEVA(G129:I129)</f>
        <v>0.47444704657105863</v>
      </c>
      <c r="L129" s="16" t="s">
        <v>87</v>
      </c>
      <c r="M129" s="16" t="s">
        <v>99</v>
      </c>
      <c r="N129" s="13">
        <v>635</v>
      </c>
      <c r="O129" s="16">
        <v>38.121000000000002</v>
      </c>
      <c r="P129" s="16">
        <v>39.027999999999999</v>
      </c>
      <c r="Q129" s="16">
        <f>P129-O129</f>
        <v>0.90699999999999648</v>
      </c>
      <c r="R129" s="18">
        <f>Q129/0.635</f>
        <v>1.4283464566929078</v>
      </c>
      <c r="S129" s="24">
        <f>AVERAGEA(R129:R134)</f>
        <v>1.54199475065617</v>
      </c>
      <c r="T129" s="24">
        <f>STDEVA(R129:R134)</f>
        <v>0.60558535880632658</v>
      </c>
      <c r="V129" s="21"/>
      <c r="W129" s="21"/>
      <c r="X129" s="21"/>
      <c r="Y129" s="21"/>
      <c r="Z129" s="21"/>
      <c r="AA129" s="21"/>
      <c r="AB129" s="21"/>
      <c r="AC129" s="9"/>
      <c r="AD129" s="9"/>
    </row>
    <row r="130" spans="1:30" ht="15.5" customHeight="1">
      <c r="B130" s="12"/>
      <c r="F130" s="2"/>
      <c r="G130" s="53">
        <v>1.32</v>
      </c>
      <c r="H130" s="54">
        <v>2.21</v>
      </c>
      <c r="I130" s="54">
        <v>1.48</v>
      </c>
      <c r="J130" s="62">
        <v>1.67</v>
      </c>
      <c r="K130" s="55"/>
      <c r="L130" s="13" t="s">
        <v>89</v>
      </c>
      <c r="M130" s="13" t="s">
        <v>100</v>
      </c>
      <c r="N130" s="13">
        <v>635</v>
      </c>
      <c r="O130" s="13">
        <v>38.045999999999999</v>
      </c>
      <c r="P130" s="13">
        <v>38.965000000000003</v>
      </c>
      <c r="Q130" s="13">
        <f>P130-O130</f>
        <v>0.91900000000000404</v>
      </c>
      <c r="R130" s="17">
        <f>Q130/0.635</f>
        <v>1.4472440944881952</v>
      </c>
      <c r="S130" s="21"/>
      <c r="T130" s="21"/>
      <c r="V130" s="21"/>
      <c r="W130" s="21"/>
      <c r="X130" s="21"/>
      <c r="Y130" s="21"/>
      <c r="Z130" s="21"/>
      <c r="AA130" s="21"/>
      <c r="AB130" s="21"/>
      <c r="AC130" s="9"/>
      <c r="AD130" s="9"/>
    </row>
    <row r="131" spans="1:30" ht="15.5" customHeight="1">
      <c r="B131" s="12"/>
      <c r="F131" s="2"/>
      <c r="G131" s="53">
        <v>1.32</v>
      </c>
      <c r="H131" s="54">
        <v>2.21</v>
      </c>
      <c r="I131" s="54">
        <v>1.48</v>
      </c>
      <c r="J131" s="62">
        <v>1.67</v>
      </c>
      <c r="K131" s="55"/>
      <c r="L131" s="13" t="s">
        <v>91</v>
      </c>
      <c r="M131" s="13" t="s">
        <v>101</v>
      </c>
      <c r="N131" s="13">
        <v>635</v>
      </c>
      <c r="O131" s="13">
        <v>38.210999999999999</v>
      </c>
      <c r="P131" s="13">
        <v>39.009</v>
      </c>
      <c r="Q131" s="13">
        <f>P131-O131</f>
        <v>0.79800000000000182</v>
      </c>
      <c r="R131" s="17">
        <f>Q131/0.635</f>
        <v>1.2566929133858296</v>
      </c>
      <c r="S131" s="21"/>
      <c r="T131" s="21"/>
      <c r="V131" s="21"/>
      <c r="W131" s="21"/>
      <c r="X131" s="21"/>
      <c r="Y131" s="21"/>
      <c r="Z131" s="21"/>
      <c r="AA131" s="21"/>
      <c r="AB131" s="21"/>
      <c r="AC131" s="9"/>
      <c r="AD131" s="9"/>
    </row>
    <row r="132" spans="1:30" ht="15.5" customHeight="1">
      <c r="B132" s="69"/>
      <c r="G132" s="53">
        <v>1.32</v>
      </c>
      <c r="H132" s="54">
        <v>2.21</v>
      </c>
      <c r="I132" s="54">
        <v>1.48</v>
      </c>
      <c r="J132" s="62">
        <v>1.67</v>
      </c>
      <c r="K132" s="55"/>
      <c r="L132" s="2" t="s">
        <v>2</v>
      </c>
      <c r="M132" s="2" t="s">
        <v>37</v>
      </c>
      <c r="N132" s="2">
        <v>635</v>
      </c>
      <c r="O132" s="2">
        <v>38.555</v>
      </c>
      <c r="P132" s="2">
        <v>40.304000000000002</v>
      </c>
      <c r="Q132" s="2">
        <f t="shared" si="122"/>
        <v>1.7490000000000023</v>
      </c>
      <c r="R132" s="9">
        <f t="shared" si="125"/>
        <v>2.754330708661421</v>
      </c>
      <c r="S132" s="21"/>
      <c r="T132" s="21"/>
      <c r="U132" t="s">
        <v>74</v>
      </c>
      <c r="V132" s="21">
        <v>39.679000000000002</v>
      </c>
      <c r="W132" s="21">
        <f>P132-V132</f>
        <v>0.625</v>
      </c>
      <c r="X132" s="21">
        <f>V132-O132</f>
        <v>1.1240000000000023</v>
      </c>
      <c r="Y132" s="21">
        <f>(X132/$Q132)*100</f>
        <v>64.265294453973738</v>
      </c>
      <c r="Z132" s="21">
        <f>((P132-V132)/$Q132)*100</f>
        <v>35.734705546026255</v>
      </c>
      <c r="AA132" s="21">
        <f>AVERAGEA(Y132:Y134)</f>
        <v>46.031551804600973</v>
      </c>
      <c r="AB132" s="21">
        <f>AVERAGEA(Z132:Z134)</f>
        <v>53.968448195399027</v>
      </c>
      <c r="AC132" s="74">
        <f>STDEVA(Y132:Y134)</f>
        <v>16.814153511893466</v>
      </c>
      <c r="AD132" s="74">
        <f>STDEVA(Z132:Z134)</f>
        <v>16.814153511893412</v>
      </c>
    </row>
    <row r="133" spans="1:30" ht="15.5" customHeight="1">
      <c r="B133" s="12"/>
      <c r="F133" s="2"/>
      <c r="G133" s="53">
        <v>1.32</v>
      </c>
      <c r="H133" s="54">
        <v>2.21</v>
      </c>
      <c r="I133" s="54">
        <v>1.48</v>
      </c>
      <c r="J133" s="62">
        <v>1.67</v>
      </c>
      <c r="K133" s="55"/>
      <c r="L133" s="2" t="s">
        <v>1</v>
      </c>
      <c r="M133" s="2" t="s">
        <v>38</v>
      </c>
      <c r="N133" s="2">
        <v>635</v>
      </c>
      <c r="O133" s="2">
        <v>37.494</v>
      </c>
      <c r="P133" s="2">
        <v>38.222999999999999</v>
      </c>
      <c r="Q133" s="2">
        <f t="shared" si="122"/>
        <v>0.7289999999999992</v>
      </c>
      <c r="R133" s="9">
        <f t="shared" si="125"/>
        <v>1.1480314960629909</v>
      </c>
      <c r="S133" s="21"/>
      <c r="T133" s="21"/>
      <c r="V133" s="21">
        <v>37.720999999999997</v>
      </c>
      <c r="W133" s="21">
        <f>P133-V133</f>
        <v>0.50200000000000244</v>
      </c>
      <c r="X133" s="21">
        <f>V133-O133</f>
        <v>0.22699999999999676</v>
      </c>
      <c r="Y133" s="21">
        <f>(X133/$Q133)*100</f>
        <v>31.138545953360357</v>
      </c>
      <c r="Z133" s="21">
        <f>((P133-V133)/$Q133)*100</f>
        <v>68.861454046639651</v>
      </c>
      <c r="AA133" s="21"/>
      <c r="AB133" s="21"/>
      <c r="AC133" s="9"/>
      <c r="AD133" s="9"/>
    </row>
    <row r="134" spans="1:30" ht="15.5" customHeight="1" thickBot="1">
      <c r="A134" s="116"/>
      <c r="B134" s="73"/>
      <c r="C134" s="6"/>
      <c r="D134" s="6"/>
      <c r="E134" s="6"/>
      <c r="F134" s="3"/>
      <c r="G134" s="56">
        <v>1.32</v>
      </c>
      <c r="H134" s="57">
        <v>2.21</v>
      </c>
      <c r="I134" s="57">
        <v>1.48</v>
      </c>
      <c r="J134" s="81">
        <v>1.67</v>
      </c>
      <c r="K134" s="58"/>
      <c r="L134" s="3" t="s">
        <v>0</v>
      </c>
      <c r="M134" s="3" t="s">
        <v>39</v>
      </c>
      <c r="N134" s="3">
        <v>635</v>
      </c>
      <c r="O134" s="3">
        <v>37.073999999999998</v>
      </c>
      <c r="P134" s="3">
        <v>37.847000000000001</v>
      </c>
      <c r="Q134" s="3">
        <f t="shared" si="122"/>
        <v>0.77300000000000324</v>
      </c>
      <c r="R134" s="10">
        <f t="shared" si="125"/>
        <v>1.2173228346456744</v>
      </c>
      <c r="S134" s="42"/>
      <c r="T134" s="42"/>
      <c r="U134" s="6"/>
      <c r="V134" s="42">
        <v>37.404000000000003</v>
      </c>
      <c r="W134" s="42">
        <f>P134-V134</f>
        <v>0.44299999999999784</v>
      </c>
      <c r="X134" s="42">
        <f>V134-O134</f>
        <v>0.3300000000000054</v>
      </c>
      <c r="Y134" s="42">
        <f>(X134/$Q134)*100</f>
        <v>42.690815006468824</v>
      </c>
      <c r="Z134" s="42">
        <f>((P134-V134)/$Q134)*100</f>
        <v>57.309184993531169</v>
      </c>
      <c r="AA134" s="42"/>
      <c r="AB134" s="42"/>
      <c r="AC134" s="10"/>
      <c r="AD134" s="10"/>
    </row>
    <row r="135" spans="1:30" ht="15.5" customHeight="1">
      <c r="A135" s="112" t="s">
        <v>260</v>
      </c>
      <c r="B135" s="12" t="s">
        <v>12</v>
      </c>
      <c r="C135" t="s">
        <v>548</v>
      </c>
      <c r="D135" t="s">
        <v>549</v>
      </c>
      <c r="E135" t="s">
        <v>550</v>
      </c>
      <c r="F135" s="2">
        <v>8.6999999999999993</v>
      </c>
      <c r="G135" s="11">
        <v>4.7300000000000004</v>
      </c>
      <c r="H135" s="2">
        <v>3.5</v>
      </c>
      <c r="I135" s="2">
        <v>3.46</v>
      </c>
      <c r="J135" s="9">
        <v>3.9</v>
      </c>
      <c r="K135" s="30">
        <f>STDEVA(G135:I135)</f>
        <v>0.72196491142806074</v>
      </c>
      <c r="L135" s="16" t="s">
        <v>87</v>
      </c>
      <c r="M135" s="16" t="s">
        <v>102</v>
      </c>
      <c r="N135" s="13">
        <v>635</v>
      </c>
      <c r="O135" s="16">
        <v>38.207000000000001</v>
      </c>
      <c r="P135" s="16">
        <v>39.698</v>
      </c>
      <c r="Q135" s="16">
        <f>P135-O135</f>
        <v>1.4909999999999997</v>
      </c>
      <c r="R135" s="18">
        <f>Q135/0.635</f>
        <v>2.3480314960629918</v>
      </c>
      <c r="S135" s="24">
        <f>AVERAGEA(R135:R137,R139:R141)</f>
        <v>2.4908136482939636</v>
      </c>
      <c r="T135" s="24">
        <f>STDEVA(R135:R137,R139:R141)</f>
        <v>8.1511340447394443E-2</v>
      </c>
      <c r="V135" s="21"/>
      <c r="W135" s="21"/>
      <c r="X135" s="21"/>
      <c r="Y135" s="21"/>
      <c r="Z135" s="21"/>
      <c r="AA135" s="21"/>
      <c r="AB135" s="21"/>
      <c r="AC135" s="9"/>
      <c r="AD135" s="9"/>
    </row>
    <row r="136" spans="1:30" ht="15.5" customHeight="1">
      <c r="B136" s="12"/>
      <c r="F136" s="2"/>
      <c r="G136" s="53">
        <v>4.7300000000000004</v>
      </c>
      <c r="H136" s="54">
        <v>3.5</v>
      </c>
      <c r="I136" s="54">
        <v>3.46</v>
      </c>
      <c r="J136" s="62">
        <v>3.9</v>
      </c>
      <c r="K136" s="55"/>
      <c r="L136" s="13" t="s">
        <v>89</v>
      </c>
      <c r="M136" s="13" t="s">
        <v>103</v>
      </c>
      <c r="N136" s="13">
        <v>635</v>
      </c>
      <c r="O136" s="13">
        <v>38.121000000000002</v>
      </c>
      <c r="P136" s="13">
        <v>39.725000000000001</v>
      </c>
      <c r="Q136" s="13">
        <f>P136-O136</f>
        <v>1.6039999999999992</v>
      </c>
      <c r="R136" s="17">
        <f>Q136/0.635</f>
        <v>2.5259842519685027</v>
      </c>
      <c r="S136" s="21"/>
      <c r="T136" s="21"/>
      <c r="V136" s="21"/>
      <c r="W136" s="21"/>
      <c r="X136" s="21"/>
      <c r="Y136" s="21"/>
      <c r="Z136" s="21"/>
      <c r="AA136" s="21"/>
      <c r="AB136" s="21"/>
      <c r="AC136" s="9"/>
      <c r="AD136" s="9"/>
    </row>
    <row r="137" spans="1:30" ht="15.5" customHeight="1">
      <c r="B137" s="12"/>
      <c r="F137" s="2"/>
      <c r="G137" s="53">
        <v>4.7300000000000004</v>
      </c>
      <c r="H137" s="54">
        <v>3.5</v>
      </c>
      <c r="I137" s="54">
        <v>3.46</v>
      </c>
      <c r="J137" s="62">
        <v>3.9</v>
      </c>
      <c r="K137" s="55"/>
      <c r="L137" s="13" t="s">
        <v>91</v>
      </c>
      <c r="M137" s="13" t="s">
        <v>104</v>
      </c>
      <c r="N137" s="13">
        <v>635</v>
      </c>
      <c r="O137" s="13">
        <v>37.098999999999997</v>
      </c>
      <c r="P137" s="13">
        <v>38.722999999999999</v>
      </c>
      <c r="Q137" s="13">
        <f>P137-O137</f>
        <v>1.6240000000000023</v>
      </c>
      <c r="R137" s="17">
        <f>Q137/0.635</f>
        <v>2.5574803149606335</v>
      </c>
      <c r="S137" s="21"/>
      <c r="T137" s="21"/>
      <c r="V137" s="21"/>
      <c r="W137" s="21"/>
      <c r="X137" s="21"/>
      <c r="Y137" s="21"/>
      <c r="Z137" s="21"/>
      <c r="AA137" s="21"/>
      <c r="AB137" s="21"/>
      <c r="AC137" s="9"/>
      <c r="AD137" s="9"/>
    </row>
    <row r="138" spans="1:30" ht="15.5" customHeight="1">
      <c r="B138" s="69"/>
      <c r="G138" s="53">
        <v>4.7300000000000004</v>
      </c>
      <c r="H138" s="54">
        <v>3.5</v>
      </c>
      <c r="I138" s="54">
        <v>3.46</v>
      </c>
      <c r="J138" s="62">
        <v>3.9</v>
      </c>
      <c r="K138" s="55"/>
      <c r="L138" s="33" t="s">
        <v>4</v>
      </c>
      <c r="M138" s="33" t="s">
        <v>40</v>
      </c>
      <c r="N138" s="33">
        <v>65</v>
      </c>
      <c r="O138" s="33">
        <v>38.307000000000002</v>
      </c>
      <c r="P138" s="33">
        <v>38.286000000000001</v>
      </c>
      <c r="Q138" s="33">
        <f t="shared" si="122"/>
        <v>-2.1000000000000796E-2</v>
      </c>
      <c r="R138" s="31">
        <f>Q138/0.65</f>
        <v>-3.2307692307693529E-2</v>
      </c>
      <c r="S138" s="36"/>
      <c r="T138" s="36"/>
      <c r="U138" s="35"/>
      <c r="V138" s="36">
        <v>38.012999999999998</v>
      </c>
      <c r="W138" s="36">
        <f>P138-V138</f>
        <v>0.27300000000000324</v>
      </c>
      <c r="X138" s="36">
        <f>V138-O138</f>
        <v>-0.29400000000000404</v>
      </c>
      <c r="Y138" s="36"/>
      <c r="Z138" s="36"/>
      <c r="AA138" s="36"/>
      <c r="AB138" s="36"/>
      <c r="AC138" s="31"/>
      <c r="AD138" s="31"/>
    </row>
    <row r="139" spans="1:30" ht="15.5" customHeight="1">
      <c r="B139" s="12"/>
      <c r="F139" s="2"/>
      <c r="G139" s="53">
        <v>4.7300000000000004</v>
      </c>
      <c r="H139" s="54">
        <v>3.5</v>
      </c>
      <c r="I139" s="54">
        <v>3.46</v>
      </c>
      <c r="J139" s="62">
        <v>3.9</v>
      </c>
      <c r="K139" s="55"/>
      <c r="L139" s="2" t="s">
        <v>2</v>
      </c>
      <c r="M139" s="2" t="s">
        <v>41</v>
      </c>
      <c r="N139" s="2">
        <v>635</v>
      </c>
      <c r="O139" s="2">
        <v>39.183</v>
      </c>
      <c r="P139" s="2">
        <v>40.78</v>
      </c>
      <c r="Q139" s="2">
        <f t="shared" si="122"/>
        <v>1.5970000000000013</v>
      </c>
      <c r="R139" s="9">
        <f t="shared" ref="R139:R147" si="126">Q139/0.635</f>
        <v>2.5149606299212617</v>
      </c>
      <c r="S139" s="21"/>
      <c r="T139" s="21"/>
      <c r="V139" s="21">
        <v>40.161000000000001</v>
      </c>
      <c r="W139" s="21">
        <f>P139-V139</f>
        <v>0.61899999999999977</v>
      </c>
      <c r="X139" s="21">
        <f>V139-O139</f>
        <v>0.97800000000000153</v>
      </c>
      <c r="Y139" s="21">
        <f>(X139/$Q139)*100</f>
        <v>61.23982467125866</v>
      </c>
      <c r="Z139" s="21">
        <f>((P139-V139)/$Q139)*100</f>
        <v>38.76017532874134</v>
      </c>
      <c r="AA139" s="21">
        <f>AVERAGEA(Y139:Y141)</f>
        <v>62.741341810455765</v>
      </c>
      <c r="AB139" s="21">
        <f>AVERAGEA(Z139:Z141)</f>
        <v>37.258658189544235</v>
      </c>
      <c r="AC139" s="74">
        <f>STDEVA(Y139:Y141)</f>
        <v>3.3709918433757049</v>
      </c>
      <c r="AD139" s="74">
        <f>STDEVA(Z139:Z141)</f>
        <v>3.3709918433757049</v>
      </c>
    </row>
    <row r="140" spans="1:30" ht="15.5" customHeight="1">
      <c r="B140" s="12"/>
      <c r="F140" s="2"/>
      <c r="G140" s="53">
        <v>4.7300000000000004</v>
      </c>
      <c r="H140" s="54">
        <v>3.5</v>
      </c>
      <c r="I140" s="54">
        <v>3.46</v>
      </c>
      <c r="J140" s="62">
        <v>3.9</v>
      </c>
      <c r="K140" s="55"/>
      <c r="L140" s="2" t="s">
        <v>1</v>
      </c>
      <c r="M140" s="2" t="s">
        <v>42</v>
      </c>
      <c r="N140" s="2">
        <v>635</v>
      </c>
      <c r="O140" s="2">
        <v>37.993000000000002</v>
      </c>
      <c r="P140" s="2">
        <v>39.543999999999997</v>
      </c>
      <c r="Q140" s="2">
        <f t="shared" si="122"/>
        <v>1.5509999999999948</v>
      </c>
      <c r="R140" s="9">
        <f t="shared" si="126"/>
        <v>2.442519685039362</v>
      </c>
      <c r="S140" s="21"/>
      <c r="T140" s="21"/>
      <c r="V140" s="21">
        <v>39.026000000000003</v>
      </c>
      <c r="W140" s="21">
        <f>P140-V140</f>
        <v>0.51799999999999358</v>
      </c>
      <c r="X140" s="21">
        <f>V140-O140</f>
        <v>1.0330000000000013</v>
      </c>
      <c r="Y140" s="21">
        <f>(X140/$Q140)*100</f>
        <v>66.602192134107327</v>
      </c>
      <c r="Z140" s="21">
        <f>((P140-V140)/$Q140)*100</f>
        <v>33.397807865892673</v>
      </c>
      <c r="AA140" s="21"/>
      <c r="AB140" s="21"/>
      <c r="AC140" s="9"/>
      <c r="AD140" s="9"/>
    </row>
    <row r="141" spans="1:30" ht="15.5" customHeight="1" thickBot="1">
      <c r="A141" s="116"/>
      <c r="B141" s="73"/>
      <c r="C141" s="6"/>
      <c r="D141" s="6"/>
      <c r="E141" s="6"/>
      <c r="F141" s="3"/>
      <c r="G141" s="56">
        <v>4.7300000000000004</v>
      </c>
      <c r="H141" s="57">
        <v>3.5</v>
      </c>
      <c r="I141" s="57">
        <v>3.46</v>
      </c>
      <c r="J141" s="81">
        <v>3.9</v>
      </c>
      <c r="K141" s="58"/>
      <c r="L141" s="3" t="s">
        <v>0</v>
      </c>
      <c r="M141" s="3" t="s">
        <v>43</v>
      </c>
      <c r="N141" s="3">
        <v>635</v>
      </c>
      <c r="O141" s="3">
        <v>38.323999999999998</v>
      </c>
      <c r="P141" s="3">
        <v>39.947000000000003</v>
      </c>
      <c r="Q141" s="3">
        <f t="shared" si="122"/>
        <v>1.6230000000000047</v>
      </c>
      <c r="R141" s="10">
        <f t="shared" si="126"/>
        <v>2.555905511811031</v>
      </c>
      <c r="S141" s="42"/>
      <c r="T141" s="42"/>
      <c r="U141" s="6"/>
      <c r="V141" s="42">
        <v>39.304000000000002</v>
      </c>
      <c r="W141" s="42">
        <f>P141-V141</f>
        <v>0.64300000000000068</v>
      </c>
      <c r="X141" s="42">
        <f>V141-O141</f>
        <v>0.98000000000000398</v>
      </c>
      <c r="Y141" s="42">
        <f t="shared" ref="Y141:Y194" si="127">(X141/$Q141)*100</f>
        <v>60.382008626001301</v>
      </c>
      <c r="Z141" s="42">
        <f>((P141-V141)/$Q141)*100</f>
        <v>39.617991373998699</v>
      </c>
      <c r="AA141" s="42"/>
      <c r="AB141" s="42"/>
      <c r="AC141" s="10"/>
      <c r="AD141" s="10"/>
    </row>
    <row r="142" spans="1:30" ht="15.5" customHeight="1">
      <c r="A142" s="112" t="s">
        <v>261</v>
      </c>
      <c r="B142" s="12" t="s">
        <v>13</v>
      </c>
      <c r="C142" s="2" t="s">
        <v>551</v>
      </c>
      <c r="D142" s="2" t="s">
        <v>552</v>
      </c>
      <c r="E142" s="2" t="s">
        <v>553</v>
      </c>
      <c r="F142" s="2">
        <v>7.6</v>
      </c>
      <c r="G142" s="11">
        <v>1.05</v>
      </c>
      <c r="H142" s="2">
        <v>0.67</v>
      </c>
      <c r="I142" s="2">
        <v>1.95</v>
      </c>
      <c r="J142" s="9">
        <v>1.22</v>
      </c>
      <c r="K142" s="30">
        <f>STDEVA(G142:I142)</f>
        <v>0.65736849128425168</v>
      </c>
      <c r="L142" s="16" t="s">
        <v>87</v>
      </c>
      <c r="M142" s="16" t="s">
        <v>105</v>
      </c>
      <c r="N142" s="13">
        <v>635</v>
      </c>
      <c r="O142" s="16">
        <v>37.433</v>
      </c>
      <c r="P142" s="16">
        <v>37.716999999999999</v>
      </c>
      <c r="Q142" s="16">
        <f>P142-O142</f>
        <v>0.28399999999999892</v>
      </c>
      <c r="R142" s="17">
        <f>Q142/0.635</f>
        <v>0.44724409448818725</v>
      </c>
      <c r="S142" s="24">
        <f>AVERAGEA(R142:R147)</f>
        <v>0.6031496062992131</v>
      </c>
      <c r="T142" s="24">
        <f>STDEVA(R142:R147)</f>
        <v>0.18711418445280065</v>
      </c>
      <c r="V142" s="21"/>
      <c r="W142" s="21"/>
      <c r="X142" s="21"/>
      <c r="Y142" s="21"/>
      <c r="Z142" s="21"/>
      <c r="AA142" s="21"/>
      <c r="AB142" s="21"/>
      <c r="AC142" s="9"/>
      <c r="AD142" s="9"/>
    </row>
    <row r="143" spans="1:30" ht="15.5" customHeight="1">
      <c r="B143" s="12"/>
      <c r="F143" s="2"/>
      <c r="G143" s="53">
        <v>1.05</v>
      </c>
      <c r="H143" s="54">
        <v>0.67</v>
      </c>
      <c r="I143" s="54">
        <v>1.95</v>
      </c>
      <c r="J143" s="62">
        <v>1.22</v>
      </c>
      <c r="K143" s="55"/>
      <c r="L143" s="13" t="s">
        <v>89</v>
      </c>
      <c r="M143" s="13" t="s">
        <v>106</v>
      </c>
      <c r="N143" s="13">
        <v>635</v>
      </c>
      <c r="O143" s="13">
        <v>37.005000000000003</v>
      </c>
      <c r="P143" s="13">
        <v>37.344999999999999</v>
      </c>
      <c r="Q143" s="13">
        <f>P143-O143</f>
        <v>0.33999999999999631</v>
      </c>
      <c r="R143" s="17">
        <f>Q143/0.635</f>
        <v>0.5354330708661359</v>
      </c>
      <c r="S143" s="21"/>
      <c r="T143" s="21"/>
      <c r="V143" s="21"/>
      <c r="W143" s="21"/>
      <c r="X143" s="21"/>
      <c r="Y143" s="21"/>
      <c r="Z143" s="21"/>
      <c r="AA143" s="21"/>
      <c r="AB143" s="21"/>
      <c r="AC143" s="9"/>
      <c r="AD143" s="9"/>
    </row>
    <row r="144" spans="1:30" ht="15.5" customHeight="1">
      <c r="B144" s="12"/>
      <c r="F144" s="2"/>
      <c r="G144" s="53">
        <v>1.05</v>
      </c>
      <c r="H144" s="54">
        <v>0.67</v>
      </c>
      <c r="I144" s="54">
        <v>1.95</v>
      </c>
      <c r="J144" s="62">
        <v>1.22</v>
      </c>
      <c r="K144" s="55"/>
      <c r="L144" s="13" t="s">
        <v>91</v>
      </c>
      <c r="M144" s="13" t="s">
        <v>107</v>
      </c>
      <c r="N144" s="13">
        <v>635</v>
      </c>
      <c r="O144" s="13">
        <v>37.475999999999999</v>
      </c>
      <c r="P144" s="13">
        <v>38.005000000000003</v>
      </c>
      <c r="Q144" s="13">
        <f>P144-O144</f>
        <v>0.52900000000000347</v>
      </c>
      <c r="R144" s="17">
        <f>Q144/0.635</f>
        <v>0.83307086614173775</v>
      </c>
      <c r="S144" s="21"/>
      <c r="T144" s="21"/>
      <c r="V144" s="21"/>
      <c r="W144" s="21"/>
      <c r="X144" s="21"/>
      <c r="Y144" s="21"/>
      <c r="Z144" s="21"/>
      <c r="AA144" s="21"/>
      <c r="AB144" s="21"/>
      <c r="AC144" s="9"/>
      <c r="AD144" s="9"/>
    </row>
    <row r="145" spans="1:30" ht="15.5" customHeight="1">
      <c r="B145" s="69"/>
      <c r="G145" s="53">
        <v>1.05</v>
      </c>
      <c r="H145" s="54">
        <v>0.67</v>
      </c>
      <c r="I145" s="54">
        <v>1.95</v>
      </c>
      <c r="J145" s="62">
        <v>1.22</v>
      </c>
      <c r="K145" s="55"/>
      <c r="L145" s="2" t="s">
        <v>2</v>
      </c>
      <c r="M145" s="2" t="s">
        <v>44</v>
      </c>
      <c r="N145" s="2">
        <v>635</v>
      </c>
      <c r="O145" s="2">
        <v>37.21</v>
      </c>
      <c r="P145" s="2">
        <v>37.65</v>
      </c>
      <c r="Q145" s="2">
        <f t="shared" si="122"/>
        <v>0.43999999999999773</v>
      </c>
      <c r="R145" s="9">
        <f t="shared" si="126"/>
        <v>0.69291338582676809</v>
      </c>
      <c r="S145" s="21"/>
      <c r="T145" s="21"/>
      <c r="V145" s="21">
        <v>37.234999999999999</v>
      </c>
      <c r="W145" s="21">
        <f>P145-V145</f>
        <v>0.41499999999999915</v>
      </c>
      <c r="X145" s="21">
        <f>V145-O145</f>
        <v>2.4999999999998579E-2</v>
      </c>
      <c r="Y145" s="21">
        <f t="shared" si="127"/>
        <v>5.6818181818178886</v>
      </c>
      <c r="Z145" s="21">
        <f>((P145-V145)/$Q145)*100</f>
        <v>94.318181818182111</v>
      </c>
      <c r="AA145" s="21">
        <f>AVERAGEA(Y145:Y147)</f>
        <v>4.0909090909089816</v>
      </c>
      <c r="AB145" s="21">
        <f>AVERAGEA(Z145:Z147)</f>
        <v>95.90909090909102</v>
      </c>
      <c r="AC145" s="74">
        <f>STDEVA(Y145:Y147)</f>
        <v>2.2498852128660265</v>
      </c>
      <c r="AD145" s="74">
        <f>STDEVA(Z145:Z147)</f>
        <v>2.24988521286603</v>
      </c>
    </row>
    <row r="146" spans="1:30" ht="15.5" customHeight="1">
      <c r="B146" s="12"/>
      <c r="F146" s="2"/>
      <c r="G146" s="53">
        <v>1.05</v>
      </c>
      <c r="H146" s="54">
        <v>0.67</v>
      </c>
      <c r="I146" s="54">
        <v>1.95</v>
      </c>
      <c r="J146" s="62">
        <v>1.22</v>
      </c>
      <c r="K146" s="55"/>
      <c r="L146" s="2" t="s">
        <v>1</v>
      </c>
      <c r="M146" s="2" t="s">
        <v>45</v>
      </c>
      <c r="N146" s="2">
        <v>635</v>
      </c>
      <c r="O146" s="2">
        <v>37.104999999999997</v>
      </c>
      <c r="P146" s="2">
        <v>37.33</v>
      </c>
      <c r="Q146" s="2">
        <f t="shared" si="122"/>
        <v>0.22500000000000142</v>
      </c>
      <c r="R146" s="9">
        <f t="shared" si="126"/>
        <v>0.35433070866141958</v>
      </c>
      <c r="S146" s="21"/>
      <c r="T146" s="21"/>
      <c r="U146" t="s">
        <v>21</v>
      </c>
      <c r="V146" s="21">
        <v>36.927999999999997</v>
      </c>
      <c r="W146" s="21">
        <f>P146-V146</f>
        <v>0.40200000000000102</v>
      </c>
      <c r="X146" s="25">
        <f>V146-O146</f>
        <v>-0.1769999999999996</v>
      </c>
      <c r="Y146" s="21"/>
      <c r="Z146" s="21"/>
      <c r="AA146" s="21"/>
      <c r="AB146" s="21"/>
      <c r="AC146" s="9"/>
      <c r="AD146" s="9"/>
    </row>
    <row r="147" spans="1:30" ht="15.5" customHeight="1" thickBot="1">
      <c r="A147" s="116"/>
      <c r="B147" s="73"/>
      <c r="C147" s="6"/>
      <c r="D147" s="6"/>
      <c r="E147" s="6"/>
      <c r="F147" s="3"/>
      <c r="G147" s="56">
        <v>1.05</v>
      </c>
      <c r="H147" s="57">
        <v>0.67</v>
      </c>
      <c r="I147" s="57">
        <v>1.95</v>
      </c>
      <c r="J147" s="81">
        <v>1.22</v>
      </c>
      <c r="K147" s="58"/>
      <c r="L147" s="3" t="s">
        <v>0</v>
      </c>
      <c r="M147" s="3" t="s">
        <v>46</v>
      </c>
      <c r="N147" s="3">
        <v>635</v>
      </c>
      <c r="O147" s="3">
        <v>38.265999999999998</v>
      </c>
      <c r="P147" s="3">
        <v>38.746000000000002</v>
      </c>
      <c r="Q147" s="3">
        <f t="shared" si="122"/>
        <v>0.48000000000000398</v>
      </c>
      <c r="R147" s="10">
        <f t="shared" si="126"/>
        <v>0.75590551181102983</v>
      </c>
      <c r="S147" s="42"/>
      <c r="T147" s="42"/>
      <c r="U147" s="6"/>
      <c r="V147" s="42">
        <v>38.277999999999999</v>
      </c>
      <c r="W147" s="42">
        <f>P147-V147</f>
        <v>0.46800000000000352</v>
      </c>
      <c r="X147" s="42">
        <f>V147-O147</f>
        <v>1.2000000000000455E-2</v>
      </c>
      <c r="Y147" s="42">
        <f t="shared" si="127"/>
        <v>2.5000000000000742</v>
      </c>
      <c r="Z147" s="42">
        <f>((P147-V147)/$Q147)*100</f>
        <v>97.499999999999929</v>
      </c>
      <c r="AA147" s="42"/>
      <c r="AB147" s="42"/>
      <c r="AC147" s="10"/>
      <c r="AD147" s="10"/>
    </row>
    <row r="148" spans="1:30" ht="15.5" customHeight="1">
      <c r="A148" s="112" t="s">
        <v>262</v>
      </c>
      <c r="B148" s="12" t="s">
        <v>14</v>
      </c>
      <c r="C148" s="2" t="s">
        <v>554</v>
      </c>
      <c r="D148" s="2" t="s">
        <v>555</v>
      </c>
      <c r="E148" s="2" t="s">
        <v>556</v>
      </c>
      <c r="F148" s="2">
        <v>30.6</v>
      </c>
      <c r="G148" s="11">
        <v>0.56999999999999995</v>
      </c>
      <c r="H148" s="2">
        <v>0.66</v>
      </c>
      <c r="I148" s="2">
        <v>0.63</v>
      </c>
      <c r="J148" s="9">
        <v>0.62</v>
      </c>
      <c r="K148" s="30">
        <f>STDEVA(G148:I148)</f>
        <v>4.5825756949558441E-2</v>
      </c>
      <c r="L148" s="16" t="s">
        <v>87</v>
      </c>
      <c r="M148" s="16" t="s">
        <v>108</v>
      </c>
      <c r="N148" s="13">
        <v>1080</v>
      </c>
      <c r="O148" s="16">
        <v>37.427999999999997</v>
      </c>
      <c r="P148" s="16">
        <v>38.014000000000003</v>
      </c>
      <c r="Q148" s="16">
        <f>P148-O148</f>
        <v>0.58600000000000563</v>
      </c>
      <c r="R148" s="18">
        <f>Q148/1.08</f>
        <v>0.54259259259259773</v>
      </c>
      <c r="S148" s="24">
        <f>AVERAGEA(R148:R150,R152:R154)</f>
        <v>0.45478395061728433</v>
      </c>
      <c r="T148" s="24">
        <f>STDEVA(R148:R150,R152:R154)</f>
        <v>0.22281819517809551</v>
      </c>
      <c r="V148" s="21"/>
      <c r="W148" s="21"/>
      <c r="X148" s="21"/>
      <c r="Y148" s="21"/>
      <c r="Z148" s="21"/>
      <c r="AA148" s="21"/>
      <c r="AB148" s="21"/>
      <c r="AC148" s="9"/>
      <c r="AD148" s="9"/>
    </row>
    <row r="149" spans="1:30" ht="15.5" customHeight="1">
      <c r="B149" s="12"/>
      <c r="F149" s="2"/>
      <c r="G149" s="53">
        <v>0.56999999999999995</v>
      </c>
      <c r="H149" s="54">
        <v>0.66</v>
      </c>
      <c r="I149" s="54">
        <v>0.63</v>
      </c>
      <c r="J149" s="62">
        <v>0.62</v>
      </c>
      <c r="K149" s="55"/>
      <c r="L149" s="13" t="s">
        <v>89</v>
      </c>
      <c r="M149" s="13" t="s">
        <v>109</v>
      </c>
      <c r="N149" s="13">
        <v>1080</v>
      </c>
      <c r="O149" s="13">
        <v>37.392000000000003</v>
      </c>
      <c r="P149" s="13">
        <v>37.994</v>
      </c>
      <c r="Q149" s="13">
        <f>P149-O149</f>
        <v>0.60199999999999676</v>
      </c>
      <c r="R149" s="17">
        <f t="shared" ref="R149:R150" si="128">Q149/1.08</f>
        <v>0.55740740740740435</v>
      </c>
      <c r="S149" s="21"/>
      <c r="T149" s="21"/>
      <c r="V149" s="21"/>
      <c r="W149" s="21"/>
      <c r="X149" s="21"/>
      <c r="Y149" s="21"/>
      <c r="Z149" s="21"/>
      <c r="AA149" s="21"/>
      <c r="AB149" s="21"/>
      <c r="AC149" s="9"/>
      <c r="AD149" s="9"/>
    </row>
    <row r="150" spans="1:30" ht="15.5" customHeight="1">
      <c r="B150" s="12"/>
      <c r="F150" s="2"/>
      <c r="G150" s="53">
        <v>0.56999999999999995</v>
      </c>
      <c r="H150" s="54">
        <v>0.66</v>
      </c>
      <c r="I150" s="54">
        <v>0.63</v>
      </c>
      <c r="J150" s="62">
        <v>0.62</v>
      </c>
      <c r="K150" s="55"/>
      <c r="L150" s="13" t="s">
        <v>91</v>
      </c>
      <c r="M150" s="13" t="s">
        <v>110</v>
      </c>
      <c r="N150" s="13">
        <v>1080</v>
      </c>
      <c r="O150" s="13">
        <v>37.430999999999997</v>
      </c>
      <c r="P150" s="13">
        <v>38.031999999999996</v>
      </c>
      <c r="Q150" s="13">
        <f>P150-O150</f>
        <v>0.60099999999999909</v>
      </c>
      <c r="R150" s="17">
        <f t="shared" si="128"/>
        <v>0.55648148148148058</v>
      </c>
      <c r="S150" s="21"/>
      <c r="T150" s="21"/>
      <c r="V150" s="21"/>
      <c r="W150" s="21"/>
      <c r="X150" s="21"/>
      <c r="Y150" s="21"/>
      <c r="Z150" s="21"/>
      <c r="AA150" s="21"/>
      <c r="AB150" s="21"/>
      <c r="AC150" s="9"/>
      <c r="AD150" s="9"/>
    </row>
    <row r="151" spans="1:30" ht="15.5" customHeight="1">
      <c r="B151" s="69"/>
      <c r="G151" s="53">
        <v>0.56999999999999995</v>
      </c>
      <c r="H151" s="54">
        <v>0.66</v>
      </c>
      <c r="I151" s="54">
        <v>0.63</v>
      </c>
      <c r="J151" s="62">
        <v>0.62</v>
      </c>
      <c r="K151" s="55"/>
      <c r="L151" s="33" t="s">
        <v>4</v>
      </c>
      <c r="M151" s="33" t="s">
        <v>47</v>
      </c>
      <c r="N151" s="33">
        <v>135</v>
      </c>
      <c r="O151" s="33">
        <v>37.520000000000003</v>
      </c>
      <c r="P151" s="33">
        <v>37.82</v>
      </c>
      <c r="Q151" s="33">
        <f t="shared" si="122"/>
        <v>0.29999999999999716</v>
      </c>
      <c r="R151" s="31">
        <f>Q151/0.135</f>
        <v>2.222222222222201</v>
      </c>
      <c r="S151" s="36"/>
      <c r="T151" s="36"/>
      <c r="U151" s="35"/>
      <c r="V151" s="36">
        <v>37.622</v>
      </c>
      <c r="W151" s="36">
        <f>P151-V151</f>
        <v>0.1980000000000004</v>
      </c>
      <c r="X151" s="36">
        <f>V151-O151</f>
        <v>0.10199999999999676</v>
      </c>
      <c r="Y151" s="36">
        <f t="shared" si="127"/>
        <v>33.99999999999924</v>
      </c>
      <c r="Z151" s="36">
        <f>((P151-V151)/$Q151)*100</f>
        <v>66.000000000000753</v>
      </c>
      <c r="AA151" s="36"/>
      <c r="AB151" s="36"/>
      <c r="AC151" s="31"/>
      <c r="AD151" s="31"/>
    </row>
    <row r="152" spans="1:30" ht="15.5" customHeight="1">
      <c r="B152" s="12"/>
      <c r="F152" s="2"/>
      <c r="G152" s="53">
        <v>0.56999999999999995</v>
      </c>
      <c r="H152" s="54">
        <v>0.66</v>
      </c>
      <c r="I152" s="54">
        <v>0.63</v>
      </c>
      <c r="J152" s="62">
        <v>0.62</v>
      </c>
      <c r="K152" s="55"/>
      <c r="L152" s="2" t="s">
        <v>2</v>
      </c>
      <c r="M152" s="2" t="s">
        <v>48</v>
      </c>
      <c r="N152" s="2">
        <v>1080</v>
      </c>
      <c r="O152" s="2">
        <v>37.478000000000002</v>
      </c>
      <c r="P152" s="2">
        <v>37.484999999999999</v>
      </c>
      <c r="Q152" s="2">
        <f t="shared" si="122"/>
        <v>6.9999999999978968E-3</v>
      </c>
      <c r="R152" s="9">
        <f>Q152/1.08</f>
        <v>6.4814814814795341E-3</v>
      </c>
      <c r="S152" s="21"/>
      <c r="T152" s="21"/>
      <c r="U152" t="s">
        <v>23</v>
      </c>
      <c r="V152" s="21">
        <v>36.689</v>
      </c>
      <c r="W152" s="21">
        <f>P152-V152</f>
        <v>0.79599999999999937</v>
      </c>
      <c r="X152" s="25">
        <f>V152-O152</f>
        <v>-0.78900000000000148</v>
      </c>
      <c r="Y152" s="21"/>
      <c r="Z152" s="21"/>
      <c r="AA152" s="21">
        <f>AVERAGEA(Y153:Y154)</f>
        <v>3.3154866256584641</v>
      </c>
      <c r="AB152" s="21">
        <f>AVERAGEA(Z152:Z154)</f>
        <v>96.684513374341549</v>
      </c>
      <c r="AC152" s="74">
        <f>STDEVA(Y152:Y154)</f>
        <v>4.413667326509036</v>
      </c>
      <c r="AD152" s="74">
        <f>STDEVA(Z152:Z154)</f>
        <v>4.4136673265090396</v>
      </c>
    </row>
    <row r="153" spans="1:30" ht="15.5" customHeight="1">
      <c r="B153" s="12"/>
      <c r="F153" s="2"/>
      <c r="G153" s="53">
        <v>0.56999999999999995</v>
      </c>
      <c r="H153" s="54">
        <v>0.66</v>
      </c>
      <c r="I153" s="54">
        <v>0.63</v>
      </c>
      <c r="J153" s="62">
        <v>0.62</v>
      </c>
      <c r="K153" s="55"/>
      <c r="L153" s="2" t="s">
        <v>1</v>
      </c>
      <c r="M153" s="2" t="s">
        <v>49</v>
      </c>
      <c r="N153" s="2">
        <v>1080</v>
      </c>
      <c r="O153" s="2">
        <v>37.511000000000003</v>
      </c>
      <c r="P153" s="2">
        <v>38.148000000000003</v>
      </c>
      <c r="Q153" s="2">
        <f t="shared" si="122"/>
        <v>0.63700000000000045</v>
      </c>
      <c r="R153" s="9">
        <f>Q153/1.08</f>
        <v>0.58981481481481524</v>
      </c>
      <c r="S153" s="21"/>
      <c r="T153" s="21"/>
      <c r="V153" s="21">
        <v>37.552</v>
      </c>
      <c r="W153" s="21">
        <f>P153-V153</f>
        <v>0.59600000000000364</v>
      </c>
      <c r="X153" s="21">
        <f>V153-O153</f>
        <v>4.0999999999996817E-2</v>
      </c>
      <c r="Y153" s="21">
        <f t="shared" si="127"/>
        <v>6.4364207221345033</v>
      </c>
      <c r="Z153" s="21">
        <f>((P153-V153)/$Q153)*100</f>
        <v>93.5635792778655</v>
      </c>
      <c r="AA153" s="21"/>
      <c r="AB153" s="21"/>
      <c r="AC153" s="9"/>
      <c r="AD153" s="9"/>
    </row>
    <row r="154" spans="1:30" ht="15.5" customHeight="1" thickBot="1">
      <c r="A154" s="116"/>
      <c r="B154" s="73"/>
      <c r="C154" s="6"/>
      <c r="D154" s="6"/>
      <c r="E154" s="6"/>
      <c r="F154" s="3"/>
      <c r="G154" s="56">
        <v>0.56999999999999995</v>
      </c>
      <c r="H154" s="57">
        <v>0.66</v>
      </c>
      <c r="I154" s="57">
        <v>0.63</v>
      </c>
      <c r="J154" s="81">
        <v>0.62</v>
      </c>
      <c r="K154" s="58"/>
      <c r="L154" s="3" t="s">
        <v>0</v>
      </c>
      <c r="M154" s="3" t="s">
        <v>50</v>
      </c>
      <c r="N154" s="3">
        <v>1080</v>
      </c>
      <c r="O154" s="3">
        <v>38.009</v>
      </c>
      <c r="P154" s="3">
        <v>38.523000000000003</v>
      </c>
      <c r="Q154" s="3">
        <f t="shared" si="122"/>
        <v>0.5140000000000029</v>
      </c>
      <c r="R154" s="10">
        <f>Q154/1.08</f>
        <v>0.47592592592592858</v>
      </c>
      <c r="S154" s="42"/>
      <c r="T154" s="42"/>
      <c r="U154" s="6"/>
      <c r="V154" s="42">
        <v>38.01</v>
      </c>
      <c r="W154" s="42">
        <f>P154-V154</f>
        <v>0.51300000000000523</v>
      </c>
      <c r="X154" s="42">
        <f>V154-O154</f>
        <v>9.9999999999766942E-4</v>
      </c>
      <c r="Y154" s="42">
        <f t="shared" si="127"/>
        <v>0.19455252918242485</v>
      </c>
      <c r="Z154" s="42">
        <f>((P154-V154)/$Q154)*100</f>
        <v>99.805447470817583</v>
      </c>
      <c r="AA154" s="42"/>
      <c r="AB154" s="42"/>
      <c r="AC154" s="10"/>
      <c r="AD154" s="10"/>
    </row>
    <row r="155" spans="1:30" ht="15.5" customHeight="1">
      <c r="A155" s="112" t="s">
        <v>263</v>
      </c>
      <c r="B155" s="12" t="s">
        <v>15</v>
      </c>
      <c r="C155" s="2" t="s">
        <v>557</v>
      </c>
      <c r="D155" s="2" t="s">
        <v>558</v>
      </c>
      <c r="E155" s="2" t="s">
        <v>559</v>
      </c>
      <c r="F155" s="2">
        <v>13.6</v>
      </c>
      <c r="G155" s="11">
        <v>0.98</v>
      </c>
      <c r="H155" s="2">
        <v>1.41</v>
      </c>
      <c r="I155" s="2">
        <v>0.87</v>
      </c>
      <c r="J155" s="2">
        <v>1.0900000000000001</v>
      </c>
      <c r="K155" s="30">
        <f>STDEVA(G155:I155)</f>
        <v>0.28536526301099308</v>
      </c>
      <c r="L155" s="13" t="s">
        <v>87</v>
      </c>
      <c r="M155" s="13" t="s">
        <v>111</v>
      </c>
      <c r="N155" s="13">
        <v>635</v>
      </c>
      <c r="O155" s="13">
        <v>37.854999999999997</v>
      </c>
      <c r="P155" s="13">
        <v>38.415999999999997</v>
      </c>
      <c r="Q155" s="13">
        <f>P155-O155</f>
        <v>0.56099999999999994</v>
      </c>
      <c r="R155" s="17">
        <f t="shared" ref="R155:R164" si="129">Q155/0.635</f>
        <v>0.88346456692913378</v>
      </c>
      <c r="S155" s="21">
        <f>AVERAGEA(R155:R160)</f>
        <v>1.0608923884514421</v>
      </c>
      <c r="T155" s="21">
        <f>STDEVA(R155:R160)</f>
        <v>0.84065503670358899</v>
      </c>
      <c r="V155" s="21"/>
      <c r="W155" s="21"/>
      <c r="X155" s="21"/>
      <c r="Y155" s="21"/>
      <c r="Z155" s="21"/>
      <c r="AA155" s="21"/>
      <c r="AB155" s="21"/>
      <c r="AC155" s="9"/>
      <c r="AD155" s="9"/>
    </row>
    <row r="156" spans="1:30" ht="15.5" customHeight="1">
      <c r="B156" s="12"/>
      <c r="F156" s="2"/>
      <c r="G156" s="53">
        <v>0.98</v>
      </c>
      <c r="H156" s="54">
        <v>1.41</v>
      </c>
      <c r="I156" s="54">
        <v>0.87</v>
      </c>
      <c r="J156" s="54">
        <v>1.0900000000000001</v>
      </c>
      <c r="K156" s="59"/>
      <c r="L156" s="13" t="s">
        <v>89</v>
      </c>
      <c r="M156" s="13" t="s">
        <v>112</v>
      </c>
      <c r="N156" s="13">
        <v>635</v>
      </c>
      <c r="O156" s="13">
        <v>36.536000000000001</v>
      </c>
      <c r="P156" s="13">
        <v>36.963000000000001</v>
      </c>
      <c r="Q156" s="13">
        <f>P156-O156</f>
        <v>0.4269999999999996</v>
      </c>
      <c r="R156" s="17">
        <f t="shared" si="129"/>
        <v>0.6724409448818891</v>
      </c>
      <c r="S156" s="21"/>
      <c r="T156" s="21"/>
      <c r="V156" s="21"/>
      <c r="W156" s="21"/>
      <c r="X156" s="21"/>
      <c r="Y156" s="21"/>
      <c r="Z156" s="21"/>
      <c r="AA156" s="21"/>
      <c r="AB156" s="21"/>
      <c r="AC156" s="9"/>
      <c r="AD156" s="9"/>
    </row>
    <row r="157" spans="1:30" ht="15.5" customHeight="1">
      <c r="B157" s="12"/>
      <c r="F157" s="2"/>
      <c r="G157" s="53">
        <v>0.98</v>
      </c>
      <c r="H157" s="54">
        <v>1.41</v>
      </c>
      <c r="I157" s="54">
        <v>0.87</v>
      </c>
      <c r="J157" s="54">
        <v>1.0900000000000001</v>
      </c>
      <c r="K157" s="59"/>
      <c r="L157" s="13" t="s">
        <v>91</v>
      </c>
      <c r="M157" s="13" t="s">
        <v>113</v>
      </c>
      <c r="N157" s="13">
        <v>635</v>
      </c>
      <c r="O157" s="13">
        <v>37.935000000000002</v>
      </c>
      <c r="P157" s="13">
        <v>39.683</v>
      </c>
      <c r="Q157" s="13">
        <f>P157-O157</f>
        <v>1.7479999999999976</v>
      </c>
      <c r="R157" s="17">
        <f t="shared" si="129"/>
        <v>2.7527559055118069</v>
      </c>
      <c r="S157" s="21"/>
      <c r="T157" s="21"/>
      <c r="V157" s="21"/>
      <c r="W157" s="21"/>
      <c r="X157" s="21"/>
      <c r="Y157" s="21"/>
      <c r="Z157" s="21"/>
      <c r="AA157" s="21"/>
      <c r="AB157" s="21"/>
      <c r="AC157" s="9"/>
      <c r="AD157" s="9"/>
    </row>
    <row r="158" spans="1:30" ht="15.5" customHeight="1">
      <c r="B158" s="69"/>
      <c r="G158" s="53">
        <v>0.98</v>
      </c>
      <c r="H158" s="54">
        <v>1.41</v>
      </c>
      <c r="I158" s="54">
        <v>0.87</v>
      </c>
      <c r="J158" s="54">
        <v>1.0900000000000001</v>
      </c>
      <c r="K158" s="59"/>
      <c r="L158" s="2" t="s">
        <v>2</v>
      </c>
      <c r="M158" s="2" t="s">
        <v>51</v>
      </c>
      <c r="N158" s="2">
        <v>635</v>
      </c>
      <c r="O158" s="2">
        <v>38.939</v>
      </c>
      <c r="P158" s="2">
        <v>39.500999999999998</v>
      </c>
      <c r="Q158" s="2">
        <f t="shared" si="122"/>
        <v>0.56199999999999761</v>
      </c>
      <c r="R158" s="9">
        <f t="shared" si="129"/>
        <v>0.88503937007873634</v>
      </c>
      <c r="S158" s="21"/>
      <c r="T158" s="21"/>
      <c r="V158" s="21">
        <v>38.945</v>
      </c>
      <c r="W158" s="21">
        <f>P158-V158</f>
        <v>0.55599999999999739</v>
      </c>
      <c r="X158" s="21">
        <f>V158-O158</f>
        <v>6.0000000000002274E-3</v>
      </c>
      <c r="Y158" s="21">
        <f t="shared" si="127"/>
        <v>1.0676156583630343</v>
      </c>
      <c r="Z158" s="21">
        <f>((P158-V158)/$Q158)*100</f>
        <v>98.932384341636975</v>
      </c>
      <c r="AA158" s="21">
        <f>AVERAGEA(Y158,Y160)</f>
        <v>0.6563568487890743</v>
      </c>
      <c r="AB158" s="21">
        <f>AVERAGEA(Z158:Z160)</f>
        <v>99.343643151210927</v>
      </c>
      <c r="AC158" s="74">
        <f>STDEVA(Y158:Y160)</f>
        <v>0.58160778614490827</v>
      </c>
      <c r="AD158" s="74">
        <f>STDEVA(Z158:Z160)</f>
        <v>0.58160778614489572</v>
      </c>
    </row>
    <row r="159" spans="1:30" ht="15.5" customHeight="1">
      <c r="B159" s="12"/>
      <c r="F159" s="2"/>
      <c r="G159" s="53">
        <v>0.98</v>
      </c>
      <c r="H159" s="54">
        <v>1.41</v>
      </c>
      <c r="I159" s="54">
        <v>0.87</v>
      </c>
      <c r="J159" s="54">
        <v>1.0900000000000001</v>
      </c>
      <c r="K159" s="59"/>
      <c r="L159" s="2" t="s">
        <v>1</v>
      </c>
      <c r="M159" s="2" t="s">
        <v>52</v>
      </c>
      <c r="N159" s="2">
        <v>635</v>
      </c>
      <c r="O159" s="2">
        <v>38.347999999999999</v>
      </c>
      <c r="P159" s="2">
        <v>38.683999999999997</v>
      </c>
      <c r="Q159" s="2">
        <f t="shared" si="122"/>
        <v>0.33599999999999852</v>
      </c>
      <c r="R159" s="9">
        <f t="shared" si="129"/>
        <v>0.5291338582677142</v>
      </c>
      <c r="S159" s="21"/>
      <c r="T159" s="21"/>
      <c r="U159" t="s">
        <v>73</v>
      </c>
      <c r="V159" s="21">
        <v>38.17</v>
      </c>
      <c r="W159" s="21">
        <f>P159-V159</f>
        <v>0.51399999999999579</v>
      </c>
      <c r="X159" s="25">
        <f>V159-O159</f>
        <v>-0.17799999999999727</v>
      </c>
      <c r="Y159" s="21"/>
      <c r="Z159" s="21"/>
      <c r="AA159" s="21"/>
      <c r="AB159" s="21"/>
      <c r="AC159" s="9"/>
      <c r="AD159" s="9"/>
    </row>
    <row r="160" spans="1:30" ht="15.5" customHeight="1" thickBot="1">
      <c r="A160" s="116"/>
      <c r="B160" s="73"/>
      <c r="C160" s="6"/>
      <c r="D160" s="6"/>
      <c r="E160" s="6"/>
      <c r="F160" s="3"/>
      <c r="G160" s="56">
        <v>0.98</v>
      </c>
      <c r="H160" s="57">
        <v>1.41</v>
      </c>
      <c r="I160" s="57">
        <v>0.87</v>
      </c>
      <c r="J160" s="57">
        <v>1.0900000000000001</v>
      </c>
      <c r="K160" s="60"/>
      <c r="L160" s="3" t="s">
        <v>0</v>
      </c>
      <c r="M160" s="3" t="s">
        <v>53</v>
      </c>
      <c r="N160" s="3">
        <v>635</v>
      </c>
      <c r="O160" s="3">
        <v>37.177</v>
      </c>
      <c r="P160" s="3">
        <v>37.585000000000001</v>
      </c>
      <c r="Q160" s="3">
        <f t="shared" si="122"/>
        <v>0.40800000000000125</v>
      </c>
      <c r="R160" s="10">
        <f t="shared" si="129"/>
        <v>0.64251968503937207</v>
      </c>
      <c r="S160" s="42"/>
      <c r="T160" s="42"/>
      <c r="U160" s="6"/>
      <c r="V160" s="42">
        <v>37.177999999999997</v>
      </c>
      <c r="W160" s="42">
        <f>P160-V160</f>
        <v>0.40700000000000358</v>
      </c>
      <c r="X160" s="42">
        <f>V160-O160</f>
        <v>9.9999999999766942E-4</v>
      </c>
      <c r="Y160" s="42">
        <f t="shared" si="127"/>
        <v>0.24509803921511428</v>
      </c>
      <c r="Z160" s="42">
        <f>((P160-V160)/$Q160)*100</f>
        <v>99.754901960784878</v>
      </c>
      <c r="AA160" s="42"/>
      <c r="AB160" s="42"/>
      <c r="AC160" s="10"/>
      <c r="AD160" s="10"/>
    </row>
    <row r="161" spans="1:30" ht="15.5" customHeight="1">
      <c r="A161" s="112" t="s">
        <v>264</v>
      </c>
      <c r="B161" s="12" t="s">
        <v>16</v>
      </c>
      <c r="C161" s="2" t="s">
        <v>560</v>
      </c>
      <c r="D161" s="2" t="s">
        <v>561</v>
      </c>
      <c r="E161" s="2" t="s">
        <v>562</v>
      </c>
      <c r="F161" s="2">
        <v>20</v>
      </c>
      <c r="G161" s="11">
        <v>0.81</v>
      </c>
      <c r="H161" s="2">
        <v>0.67</v>
      </c>
      <c r="I161" s="2">
        <v>0.79</v>
      </c>
      <c r="J161" s="2">
        <v>0.76</v>
      </c>
      <c r="K161" s="30">
        <f>STDEVA(G161:I161)</f>
        <v>7.5718777944003654E-2</v>
      </c>
      <c r="L161" s="13" t="s">
        <v>87</v>
      </c>
      <c r="M161" s="13" t="s">
        <v>114</v>
      </c>
      <c r="N161" s="13">
        <v>1080</v>
      </c>
      <c r="O161" s="13">
        <v>38.063000000000002</v>
      </c>
      <c r="P161" s="13">
        <v>38.738999999999997</v>
      </c>
      <c r="Q161" s="13">
        <f>P161-O161</f>
        <v>0.67599999999999483</v>
      </c>
      <c r="R161" s="17">
        <f t="shared" si="129"/>
        <v>1.0645669291338502</v>
      </c>
      <c r="S161" s="21">
        <f>AVERAGEA(R161:R163,R165:R167)</f>
        <v>1.1974397297560022</v>
      </c>
      <c r="T161" s="21">
        <f>STDEVA(R161:R163,R165:R167)</f>
        <v>0.87886443625876198</v>
      </c>
      <c r="V161" s="21"/>
      <c r="W161" s="21"/>
      <c r="X161" s="21"/>
      <c r="Y161" s="21"/>
      <c r="Z161" s="21"/>
      <c r="AA161" s="21"/>
      <c r="AB161" s="21"/>
      <c r="AC161" s="9"/>
      <c r="AD161" s="9"/>
    </row>
    <row r="162" spans="1:30" ht="15.5" customHeight="1">
      <c r="B162" s="12"/>
      <c r="F162" s="2"/>
      <c r="G162" s="53">
        <v>0.81</v>
      </c>
      <c r="H162" s="54">
        <v>0.67</v>
      </c>
      <c r="I162" s="54">
        <v>0.79</v>
      </c>
      <c r="J162" s="54">
        <v>0.76</v>
      </c>
      <c r="K162" s="59"/>
      <c r="L162" s="13" t="s">
        <v>89</v>
      </c>
      <c r="M162" s="13" t="s">
        <v>115</v>
      </c>
      <c r="N162" s="13">
        <v>1080</v>
      </c>
      <c r="O162" s="13">
        <v>37.598999999999997</v>
      </c>
      <c r="P162" s="13">
        <v>38.387999999999998</v>
      </c>
      <c r="Q162" s="13">
        <f>P162-O162</f>
        <v>0.78900000000000148</v>
      </c>
      <c r="R162" s="17">
        <f t="shared" si="129"/>
        <v>1.2425196850393725</v>
      </c>
      <c r="S162" s="21"/>
      <c r="T162" s="21"/>
      <c r="V162" s="21"/>
      <c r="W162" s="21"/>
      <c r="X162" s="21"/>
      <c r="Y162" s="21"/>
      <c r="Z162" s="21"/>
      <c r="AA162" s="21"/>
      <c r="AB162" s="21"/>
      <c r="AC162" s="9"/>
      <c r="AD162" s="9"/>
    </row>
    <row r="163" spans="1:30" ht="15.5" customHeight="1">
      <c r="B163" s="12"/>
      <c r="F163" s="2"/>
      <c r="G163" s="53">
        <v>0.81</v>
      </c>
      <c r="H163" s="54">
        <v>0.67</v>
      </c>
      <c r="I163" s="54">
        <v>0.79</v>
      </c>
      <c r="J163" s="54">
        <v>0.76</v>
      </c>
      <c r="K163" s="59"/>
      <c r="L163" s="13" t="s">
        <v>91</v>
      </c>
      <c r="M163" s="13" t="s">
        <v>116</v>
      </c>
      <c r="N163" s="13">
        <v>1080</v>
      </c>
      <c r="O163" s="13">
        <v>37.466999999999999</v>
      </c>
      <c r="P163" s="13">
        <v>39.316000000000003</v>
      </c>
      <c r="Q163" s="13">
        <f>P163-O163</f>
        <v>1.8490000000000038</v>
      </c>
      <c r="R163" s="17">
        <f t="shared" si="129"/>
        <v>2.9118110236220529</v>
      </c>
      <c r="S163" s="21"/>
      <c r="T163" s="21"/>
      <c r="V163" s="21"/>
      <c r="W163" s="21"/>
      <c r="X163" s="21"/>
      <c r="Y163" s="21"/>
      <c r="Z163" s="21"/>
      <c r="AA163" s="21"/>
      <c r="AB163" s="21"/>
      <c r="AC163" s="9"/>
      <c r="AD163" s="9"/>
    </row>
    <row r="164" spans="1:30" ht="15.5" customHeight="1">
      <c r="B164" s="69"/>
      <c r="G164" s="53">
        <v>0.81</v>
      </c>
      <c r="H164" s="54">
        <v>0.67</v>
      </c>
      <c r="I164" s="54">
        <v>0.79</v>
      </c>
      <c r="J164" s="54">
        <v>0.76</v>
      </c>
      <c r="K164" s="59"/>
      <c r="L164" s="33" t="s">
        <v>4</v>
      </c>
      <c r="M164" s="33" t="s">
        <v>54</v>
      </c>
      <c r="N164" s="33">
        <v>635</v>
      </c>
      <c r="O164" s="33">
        <v>38.744</v>
      </c>
      <c r="P164" s="33">
        <v>38.642000000000003</v>
      </c>
      <c r="Q164" s="33">
        <f t="shared" si="122"/>
        <v>-0.10199999999999676</v>
      </c>
      <c r="R164" s="31">
        <f t="shared" si="129"/>
        <v>-0.16062992125983741</v>
      </c>
      <c r="S164" s="36"/>
      <c r="T164" s="36"/>
      <c r="U164" s="35"/>
      <c r="V164" s="36">
        <v>38.414000000000001</v>
      </c>
      <c r="W164" s="36">
        <f>P164-V164</f>
        <v>0.22800000000000153</v>
      </c>
      <c r="X164" s="36">
        <f>V164-O164</f>
        <v>-0.32999999999999829</v>
      </c>
      <c r="Y164" s="36"/>
      <c r="Z164" s="36"/>
      <c r="AA164" s="36"/>
      <c r="AB164" s="36"/>
      <c r="AC164" s="31"/>
      <c r="AD164" s="31"/>
    </row>
    <row r="165" spans="1:30" ht="15.5" customHeight="1">
      <c r="B165" s="12"/>
      <c r="F165" s="2"/>
      <c r="G165" s="53">
        <v>0.81</v>
      </c>
      <c r="H165" s="54">
        <v>0.67</v>
      </c>
      <c r="I165" s="54">
        <v>0.79</v>
      </c>
      <c r="J165" s="54">
        <v>0.76</v>
      </c>
      <c r="K165" s="59"/>
      <c r="L165" s="2" t="s">
        <v>2</v>
      </c>
      <c r="M165" s="2" t="s">
        <v>55</v>
      </c>
      <c r="N165" s="2">
        <v>1080</v>
      </c>
      <c r="O165" s="2">
        <v>38.252000000000002</v>
      </c>
      <c r="P165" s="2">
        <v>39.046999999999997</v>
      </c>
      <c r="Q165" s="2">
        <f t="shared" si="122"/>
        <v>0.7949999999999946</v>
      </c>
      <c r="R165" s="9">
        <f>Q165/1.08</f>
        <v>0.73611111111110605</v>
      </c>
      <c r="S165" s="21"/>
      <c r="T165" s="21"/>
      <c r="V165" s="21">
        <v>38.344999999999999</v>
      </c>
      <c r="W165" s="21">
        <f>P165-V165</f>
        <v>0.70199999999999818</v>
      </c>
      <c r="X165" s="21">
        <f>V165-O165</f>
        <v>9.2999999999996419E-2</v>
      </c>
      <c r="Y165" s="21">
        <f t="shared" si="127"/>
        <v>11.698113207546799</v>
      </c>
      <c r="Z165" s="21">
        <f>((P165-V165)/$Q165)*100</f>
        <v>88.301886792453203</v>
      </c>
      <c r="AA165" s="21">
        <f>AVERAGEA(Y165:Y166)</f>
        <v>6.1171531185190346</v>
      </c>
      <c r="AB165" s="21">
        <f>AVERAGEA(Z165:Z167)</f>
        <v>93.882846881480958</v>
      </c>
      <c r="AC165" s="74">
        <f>STDEVA(Y165:Y166)</f>
        <v>7.8926694489660196</v>
      </c>
      <c r="AD165" s="74">
        <f>STDEVA(Z165:Z166)</f>
        <v>7.892669448966017</v>
      </c>
    </row>
    <row r="166" spans="1:30" ht="15.5" customHeight="1">
      <c r="B166" s="12"/>
      <c r="F166" s="2"/>
      <c r="G166" s="53">
        <v>0.81</v>
      </c>
      <c r="H166" s="54">
        <v>0.67</v>
      </c>
      <c r="I166" s="54">
        <v>0.79</v>
      </c>
      <c r="J166" s="54">
        <v>0.76</v>
      </c>
      <c r="K166" s="59"/>
      <c r="L166" s="2" t="s">
        <v>1</v>
      </c>
      <c r="M166" s="2" t="s">
        <v>56</v>
      </c>
      <c r="N166" s="2">
        <v>1080</v>
      </c>
      <c r="O166" s="2">
        <v>37.799999999999997</v>
      </c>
      <c r="P166" s="2">
        <v>38.545999999999999</v>
      </c>
      <c r="Q166" s="2">
        <f t="shared" si="122"/>
        <v>0.74600000000000222</v>
      </c>
      <c r="R166" s="9">
        <f>Q166/1.08</f>
        <v>0.69074074074074276</v>
      </c>
      <c r="S166" s="21"/>
      <c r="T166" s="21"/>
      <c r="V166" s="21">
        <v>37.804000000000002</v>
      </c>
      <c r="W166" s="21">
        <f>P166-V166</f>
        <v>0.74199999999999733</v>
      </c>
      <c r="X166" s="21">
        <f>V166-O166</f>
        <v>4.0000000000048885E-3</v>
      </c>
      <c r="Y166" s="21">
        <f t="shared" si="127"/>
        <v>0.53619302949127035</v>
      </c>
      <c r="Z166" s="21">
        <f>((P166-V166)/$Q166)*100</f>
        <v>99.463806970508728</v>
      </c>
      <c r="AA166" s="21"/>
      <c r="AB166" s="21"/>
      <c r="AC166" s="9"/>
      <c r="AD166" s="9"/>
    </row>
    <row r="167" spans="1:30" ht="15.5" customHeight="1" thickBot="1">
      <c r="A167" s="116"/>
      <c r="B167" s="73"/>
      <c r="C167" s="3"/>
      <c r="D167" s="3"/>
      <c r="E167" s="3"/>
      <c r="F167" s="3"/>
      <c r="G167" s="56">
        <v>0.81</v>
      </c>
      <c r="H167" s="57">
        <v>0.67</v>
      </c>
      <c r="I167" s="57">
        <v>0.79</v>
      </c>
      <c r="J167" s="57">
        <v>0.76</v>
      </c>
      <c r="K167" s="60"/>
      <c r="L167" s="3" t="s">
        <v>0</v>
      </c>
      <c r="M167" s="3" t="s">
        <v>70</v>
      </c>
      <c r="N167" s="3">
        <v>1080</v>
      </c>
      <c r="O167" s="3">
        <v>37.255000000000003</v>
      </c>
      <c r="P167" s="3">
        <v>37.837000000000003</v>
      </c>
      <c r="Q167" s="3">
        <f t="shared" si="122"/>
        <v>0.58200000000000074</v>
      </c>
      <c r="R167" s="10">
        <f>Q167/1.08</f>
        <v>0.53888888888888953</v>
      </c>
      <c r="S167" s="42"/>
      <c r="T167" s="42"/>
      <c r="U167" s="6" t="s">
        <v>73</v>
      </c>
      <c r="V167" s="42">
        <v>37.152000000000001</v>
      </c>
      <c r="W167" s="42">
        <f>P167-V167</f>
        <v>0.68500000000000227</v>
      </c>
      <c r="X167" s="77">
        <f>V167-O167</f>
        <v>-0.10300000000000153</v>
      </c>
      <c r="Y167" s="42"/>
      <c r="Z167" s="42"/>
      <c r="AA167" s="42"/>
      <c r="AB167" s="42"/>
      <c r="AC167" s="10"/>
      <c r="AD167" s="10"/>
    </row>
    <row r="168" spans="1:30" ht="15.5" customHeight="1">
      <c r="A168" s="112" t="s">
        <v>265</v>
      </c>
      <c r="B168" s="12" t="s">
        <v>17</v>
      </c>
      <c r="C168" s="2" t="s">
        <v>563</v>
      </c>
      <c r="D168" s="2" t="s">
        <v>564</v>
      </c>
      <c r="E168" s="2" t="s">
        <v>565</v>
      </c>
      <c r="F168" s="2">
        <v>4.5999999999999996</v>
      </c>
      <c r="G168" s="11">
        <v>1.1399999999999999</v>
      </c>
      <c r="H168" s="2">
        <v>0.96</v>
      </c>
      <c r="I168" s="2">
        <v>0.98</v>
      </c>
      <c r="J168" s="2">
        <v>1.03</v>
      </c>
      <c r="K168" s="30">
        <f>STDEVA(G168:I168)</f>
        <v>9.8657657246324915E-2</v>
      </c>
      <c r="L168" s="13" t="s">
        <v>117</v>
      </c>
      <c r="M168" s="13">
        <v>37.191000000000003</v>
      </c>
      <c r="N168" s="13">
        <v>635</v>
      </c>
      <c r="O168" s="13">
        <v>37.191000000000003</v>
      </c>
      <c r="P168" s="13">
        <v>37.835000000000001</v>
      </c>
      <c r="Q168" s="13">
        <f>P168-O168</f>
        <v>0.64399999999999835</v>
      </c>
      <c r="R168" s="17">
        <f t="shared" ref="R168:R177" si="130">Q168/0.635</f>
        <v>1.0141732283464542</v>
      </c>
      <c r="S168" s="21">
        <f>AVERAGEA(R168:R173)</f>
        <v>1.1624671916010485</v>
      </c>
      <c r="T168" s="21">
        <f>STDEVA(R168:R173)</f>
        <v>0.34326145281721376</v>
      </c>
      <c r="U168" s="14"/>
      <c r="V168" s="21"/>
      <c r="W168" s="21"/>
      <c r="X168" s="21"/>
      <c r="Y168" s="21"/>
      <c r="Z168" s="21"/>
      <c r="AA168" s="21"/>
      <c r="AB168" s="21"/>
      <c r="AC168" s="9"/>
      <c r="AD168" s="9"/>
    </row>
    <row r="169" spans="1:30" ht="15.5" customHeight="1">
      <c r="B169" s="12"/>
      <c r="F169" s="2"/>
      <c r="G169" s="53">
        <v>1.1399999999999999</v>
      </c>
      <c r="H169" s="54">
        <v>0.96</v>
      </c>
      <c r="I169" s="54">
        <v>0.98</v>
      </c>
      <c r="J169" s="54">
        <v>1.03</v>
      </c>
      <c r="K169" s="59"/>
      <c r="L169" s="13" t="s">
        <v>118</v>
      </c>
      <c r="M169" s="13">
        <v>37.67</v>
      </c>
      <c r="N169" s="13">
        <v>635</v>
      </c>
      <c r="O169" s="13">
        <v>37.67</v>
      </c>
      <c r="P169" s="13">
        <v>38.42</v>
      </c>
      <c r="Q169" s="13">
        <f>P169-O169</f>
        <v>0.75</v>
      </c>
      <c r="R169" s="17">
        <f t="shared" si="130"/>
        <v>1.1811023622047243</v>
      </c>
      <c r="S169" s="21"/>
      <c r="T169" s="21"/>
      <c r="U169" s="14"/>
      <c r="V169" s="21"/>
      <c r="W169" s="21"/>
      <c r="X169" s="21"/>
      <c r="Y169" s="21"/>
      <c r="Z169" s="21"/>
      <c r="AA169" s="21"/>
      <c r="AB169" s="21"/>
      <c r="AC169" s="9"/>
      <c r="AD169" s="9"/>
    </row>
    <row r="170" spans="1:30" ht="15.5" customHeight="1">
      <c r="B170" s="12"/>
      <c r="F170" s="2"/>
      <c r="G170" s="53">
        <v>1.1399999999999999</v>
      </c>
      <c r="H170" s="54">
        <v>0.96</v>
      </c>
      <c r="I170" s="54">
        <v>0.98</v>
      </c>
      <c r="J170" s="54">
        <v>1.03</v>
      </c>
      <c r="K170" s="59"/>
      <c r="L170" s="13" t="s">
        <v>119</v>
      </c>
      <c r="M170" s="13">
        <v>37.741</v>
      </c>
      <c r="N170" s="13">
        <v>635</v>
      </c>
      <c r="O170" s="13">
        <v>37.741</v>
      </c>
      <c r="P170" s="13">
        <v>38.743000000000002</v>
      </c>
      <c r="Q170" s="13">
        <f>P170-O170</f>
        <v>1.0020000000000024</v>
      </c>
      <c r="R170" s="17">
        <f t="shared" si="130"/>
        <v>1.5779527559055155</v>
      </c>
      <c r="S170" s="21"/>
      <c r="T170" s="21"/>
      <c r="U170" s="14"/>
      <c r="V170" s="21"/>
      <c r="W170" s="21"/>
      <c r="X170" s="21"/>
      <c r="Y170" s="21"/>
      <c r="Z170" s="21"/>
      <c r="AA170" s="21"/>
      <c r="AB170" s="21"/>
      <c r="AC170" s="9"/>
      <c r="AD170" s="9"/>
    </row>
    <row r="171" spans="1:30" ht="15.5" customHeight="1">
      <c r="B171" s="69"/>
      <c r="G171" s="53">
        <v>1.1399999999999999</v>
      </c>
      <c r="H171" s="54">
        <v>0.96</v>
      </c>
      <c r="I171" s="54">
        <v>0.98</v>
      </c>
      <c r="J171" s="54">
        <v>1.03</v>
      </c>
      <c r="K171" s="59"/>
      <c r="L171" s="2" t="s">
        <v>2</v>
      </c>
      <c r="M171" s="2" t="s">
        <v>57</v>
      </c>
      <c r="N171" s="2">
        <v>635</v>
      </c>
      <c r="O171" s="2">
        <v>38.040999999999997</v>
      </c>
      <c r="P171" s="2">
        <v>38.933999999999997</v>
      </c>
      <c r="Q171" s="2">
        <f t="shared" si="122"/>
        <v>0.89300000000000068</v>
      </c>
      <c r="R171" s="9">
        <f t="shared" si="130"/>
        <v>1.4062992125984262</v>
      </c>
      <c r="S171" s="21"/>
      <c r="T171" s="21"/>
      <c r="V171" s="21">
        <v>38.347000000000001</v>
      </c>
      <c r="W171" s="21">
        <f>P171-V171</f>
        <v>0.58699999999999619</v>
      </c>
      <c r="X171" s="21">
        <f>V171-O171</f>
        <v>0.30600000000000449</v>
      </c>
      <c r="Y171" s="21">
        <f t="shared" si="127"/>
        <v>34.266517357223321</v>
      </c>
      <c r="Z171" s="21">
        <f>((P171-V171)/$Q171)*100</f>
        <v>65.733482642776679</v>
      </c>
      <c r="AA171" s="21">
        <f>AVERAGEA(Y171:Y172)</f>
        <v>31.130654511944869</v>
      </c>
      <c r="AB171" s="21">
        <f>AVERAGEA(Z171:Z173)</f>
        <v>68.869345488055131</v>
      </c>
      <c r="AC171" s="74">
        <f>STDEVA(Y171:Y172)</f>
        <v>4.434779765534695</v>
      </c>
      <c r="AD171" s="74">
        <f>STDEVA(Z171:Z172)</f>
        <v>4.434779765534671</v>
      </c>
    </row>
    <row r="172" spans="1:30" ht="15.5" customHeight="1">
      <c r="B172" s="12"/>
      <c r="F172" s="2"/>
      <c r="G172" s="53">
        <v>1.1399999999999999</v>
      </c>
      <c r="H172" s="54">
        <v>0.96</v>
      </c>
      <c r="I172" s="54">
        <v>0.98</v>
      </c>
      <c r="J172" s="54">
        <v>1.03</v>
      </c>
      <c r="K172" s="59"/>
      <c r="L172" s="2" t="s">
        <v>1</v>
      </c>
      <c r="M172" s="2" t="s">
        <v>58</v>
      </c>
      <c r="N172" s="2">
        <v>635</v>
      </c>
      <c r="O172" s="2">
        <v>37.953000000000003</v>
      </c>
      <c r="P172" s="2">
        <v>38.720999999999997</v>
      </c>
      <c r="Q172" s="2">
        <f t="shared" si="122"/>
        <v>0.76799999999999358</v>
      </c>
      <c r="R172" s="9">
        <f t="shared" si="130"/>
        <v>1.2094488188976276</v>
      </c>
      <c r="S172" s="21"/>
      <c r="T172" s="21"/>
      <c r="V172" s="21">
        <v>38.167999999999999</v>
      </c>
      <c r="W172" s="21">
        <f>P172-V172</f>
        <v>0.55299999999999727</v>
      </c>
      <c r="X172" s="21">
        <f>V172-O172</f>
        <v>0.21499999999999631</v>
      </c>
      <c r="Y172" s="21">
        <f t="shared" si="127"/>
        <v>27.994791666666419</v>
      </c>
      <c r="Z172" s="21">
        <f>((P172-V172)/$Q172)*100</f>
        <v>72.005208333333584</v>
      </c>
      <c r="AA172" s="21"/>
      <c r="AB172" s="21"/>
      <c r="AC172" s="9"/>
      <c r="AD172" s="9"/>
    </row>
    <row r="173" spans="1:30" ht="15.5" customHeight="1" thickBot="1">
      <c r="A173" s="116"/>
      <c r="B173" s="73"/>
      <c r="C173" s="3"/>
      <c r="D173" s="3"/>
      <c r="E173" s="3"/>
      <c r="F173" s="3"/>
      <c r="G173" s="56">
        <v>1.1399999999999999</v>
      </c>
      <c r="H173" s="57">
        <v>0.96</v>
      </c>
      <c r="I173" s="57">
        <v>0.98</v>
      </c>
      <c r="J173" s="57">
        <v>1.03</v>
      </c>
      <c r="K173" s="60"/>
      <c r="L173" s="3" t="s">
        <v>0</v>
      </c>
      <c r="M173" s="3" t="s">
        <v>59</v>
      </c>
      <c r="N173" s="3">
        <v>635</v>
      </c>
      <c r="O173" s="3">
        <v>36.86</v>
      </c>
      <c r="P173" s="3">
        <v>37.231999999999999</v>
      </c>
      <c r="Q173" s="3">
        <f t="shared" si="122"/>
        <v>0.37199999999999989</v>
      </c>
      <c r="R173" s="10">
        <f t="shared" si="130"/>
        <v>0.58582677165354313</v>
      </c>
      <c r="S173" s="42"/>
      <c r="T173" s="42"/>
      <c r="U173" s="6" t="s">
        <v>73</v>
      </c>
      <c r="V173" s="42">
        <v>36.682000000000002</v>
      </c>
      <c r="W173" s="42">
        <f>P173-V173</f>
        <v>0.54999999999999716</v>
      </c>
      <c r="X173" s="77">
        <f>V173-O173</f>
        <v>-0.17799999999999727</v>
      </c>
      <c r="Y173" s="42"/>
      <c r="Z173" s="42"/>
      <c r="AA173" s="42"/>
      <c r="AB173" s="42"/>
      <c r="AC173" s="10"/>
      <c r="AD173" s="10"/>
    </row>
    <row r="174" spans="1:30" ht="15.5" customHeight="1">
      <c r="A174" s="112" t="s">
        <v>266</v>
      </c>
      <c r="B174" s="12" t="s">
        <v>18</v>
      </c>
      <c r="C174" t="s">
        <v>566</v>
      </c>
      <c r="D174" t="s">
        <v>567</v>
      </c>
      <c r="E174" t="s">
        <v>568</v>
      </c>
      <c r="F174" s="2">
        <v>18.600000000000001</v>
      </c>
      <c r="G174" s="11">
        <v>0.72</v>
      </c>
      <c r="H174" s="2">
        <v>0.73</v>
      </c>
      <c r="I174" s="2">
        <v>0.94</v>
      </c>
      <c r="J174" s="2">
        <v>0.8</v>
      </c>
      <c r="K174" s="30">
        <f>STDEVA(G174:I174)</f>
        <v>0.12423096769056224</v>
      </c>
      <c r="L174" s="13" t="s">
        <v>87</v>
      </c>
      <c r="M174" s="13" t="s">
        <v>120</v>
      </c>
      <c r="N174" s="13">
        <v>1080</v>
      </c>
      <c r="O174" s="13">
        <v>37.83</v>
      </c>
      <c r="P174" s="13">
        <v>38.442999999999998</v>
      </c>
      <c r="Q174" s="13">
        <f>P174-O174</f>
        <v>0.61299999999999955</v>
      </c>
      <c r="R174" s="17">
        <f t="shared" si="130"/>
        <v>0.96535433070866072</v>
      </c>
      <c r="S174" s="21">
        <f>AVERAGEA(Q174:Q176,Q178:Q180)</f>
        <v>0.72333333333333394</v>
      </c>
      <c r="T174" s="21">
        <f>STDEVA(R174:R176,R178:R180)</f>
        <v>0.2191167851016885</v>
      </c>
      <c r="V174" s="21"/>
      <c r="W174" s="21"/>
      <c r="X174" s="21"/>
      <c r="Y174" s="21"/>
      <c r="Z174" s="21"/>
      <c r="AA174" s="21"/>
      <c r="AB174" s="21"/>
      <c r="AC174" s="9"/>
      <c r="AD174" s="9"/>
    </row>
    <row r="175" spans="1:30" ht="15.5" customHeight="1">
      <c r="B175" s="12"/>
      <c r="F175" s="2"/>
      <c r="G175" s="53">
        <v>0.72</v>
      </c>
      <c r="H175" s="54">
        <v>0.73</v>
      </c>
      <c r="I175" s="54">
        <v>0.94</v>
      </c>
      <c r="J175" s="54">
        <v>0.8</v>
      </c>
      <c r="K175" s="59"/>
      <c r="L175" s="13" t="s">
        <v>89</v>
      </c>
      <c r="M175" s="13" t="s">
        <v>121</v>
      </c>
      <c r="N175" s="13">
        <v>1080</v>
      </c>
      <c r="O175" s="13">
        <v>37.088999999999999</v>
      </c>
      <c r="P175" s="13">
        <v>37.790999999999997</v>
      </c>
      <c r="Q175" s="13">
        <f>P175-O175</f>
        <v>0.70199999999999818</v>
      </c>
      <c r="R175" s="17">
        <f t="shared" si="130"/>
        <v>1.1055118110236191</v>
      </c>
      <c r="S175" s="21"/>
      <c r="T175" s="21"/>
      <c r="V175" s="21"/>
      <c r="W175" s="21"/>
      <c r="X175" s="21"/>
      <c r="Y175" s="21"/>
      <c r="Z175" s="21"/>
      <c r="AA175" s="21"/>
      <c r="AB175" s="21"/>
      <c r="AC175" s="9"/>
      <c r="AD175" s="9"/>
    </row>
    <row r="176" spans="1:30" ht="15.5" customHeight="1">
      <c r="B176" s="12"/>
      <c r="F176" s="2"/>
      <c r="G176" s="53">
        <v>0.72</v>
      </c>
      <c r="H176" s="54">
        <v>0.73</v>
      </c>
      <c r="I176" s="54">
        <v>0.94</v>
      </c>
      <c r="J176" s="54">
        <v>0.8</v>
      </c>
      <c r="K176" s="59"/>
      <c r="L176" s="13" t="s">
        <v>91</v>
      </c>
      <c r="M176" s="13" t="s">
        <v>122</v>
      </c>
      <c r="N176" s="13">
        <v>1080</v>
      </c>
      <c r="O176" s="13">
        <v>37.006999999999998</v>
      </c>
      <c r="P176" s="13">
        <v>37.747</v>
      </c>
      <c r="Q176" s="13">
        <f>P176-O176</f>
        <v>0.74000000000000199</v>
      </c>
      <c r="R176" s="17">
        <f t="shared" si="130"/>
        <v>1.1653543307086645</v>
      </c>
      <c r="S176" s="21"/>
      <c r="T176" s="21"/>
      <c r="V176" s="21"/>
      <c r="W176" s="21"/>
      <c r="X176" s="21"/>
      <c r="Y176" s="21"/>
      <c r="Z176" s="21"/>
      <c r="AA176" s="21"/>
      <c r="AB176" s="21"/>
      <c r="AC176" s="9"/>
      <c r="AD176" s="9"/>
    </row>
    <row r="177" spans="1:30" ht="15.5" customHeight="1">
      <c r="B177" s="69"/>
      <c r="G177" s="53">
        <v>0.72</v>
      </c>
      <c r="H177" s="54">
        <v>0.73</v>
      </c>
      <c r="I177" s="54">
        <v>0.94</v>
      </c>
      <c r="J177" s="54">
        <v>0.8</v>
      </c>
      <c r="K177" s="59"/>
      <c r="L177" s="33" t="s">
        <v>4</v>
      </c>
      <c r="M177" s="33" t="s">
        <v>60</v>
      </c>
      <c r="N177" s="33">
        <v>635</v>
      </c>
      <c r="O177" s="33">
        <v>36.110999999999997</v>
      </c>
      <c r="P177" s="33">
        <v>36.784999999999997</v>
      </c>
      <c r="Q177" s="33">
        <f t="shared" si="122"/>
        <v>0.67399999999999949</v>
      </c>
      <c r="R177" s="31">
        <f t="shared" si="130"/>
        <v>1.0614173228346448</v>
      </c>
      <c r="S177" s="36"/>
      <c r="T177" s="36"/>
      <c r="U177" s="35"/>
      <c r="V177" s="36">
        <v>36.555</v>
      </c>
      <c r="W177" s="36">
        <f>P177-V177</f>
        <v>0.22999999999999687</v>
      </c>
      <c r="X177" s="36">
        <f>V177-O177</f>
        <v>0.44400000000000261</v>
      </c>
      <c r="Y177" s="36"/>
      <c r="Z177" s="36"/>
      <c r="AA177" s="36"/>
      <c r="AB177" s="36"/>
      <c r="AC177" s="31"/>
      <c r="AD177" s="31"/>
    </row>
    <row r="178" spans="1:30" ht="15.5" customHeight="1">
      <c r="B178" s="12"/>
      <c r="F178" s="2"/>
      <c r="G178" s="53">
        <v>0.72</v>
      </c>
      <c r="H178" s="54">
        <v>0.73</v>
      </c>
      <c r="I178" s="54">
        <v>0.94</v>
      </c>
      <c r="J178" s="54">
        <v>0.8</v>
      </c>
      <c r="K178" s="59"/>
      <c r="L178" s="2" t="s">
        <v>2</v>
      </c>
      <c r="M178" s="2" t="s">
        <v>61</v>
      </c>
      <c r="N178" s="2">
        <v>1080</v>
      </c>
      <c r="O178" s="2">
        <v>37.164999999999999</v>
      </c>
      <c r="P178" s="2">
        <v>37.874000000000002</v>
      </c>
      <c r="Q178" s="2">
        <f t="shared" si="122"/>
        <v>0.70900000000000318</v>
      </c>
      <c r="R178" s="9">
        <f t="shared" ref="R178:R186" si="131">Q178/1.08</f>
        <v>0.65648148148148433</v>
      </c>
      <c r="S178" s="21"/>
      <c r="T178" s="21"/>
      <c r="V178" s="21">
        <v>37.259</v>
      </c>
      <c r="W178" s="21">
        <f>P178-V178</f>
        <v>0.61500000000000199</v>
      </c>
      <c r="X178" s="21">
        <f>V178-O178</f>
        <v>9.4000000000001194E-2</v>
      </c>
      <c r="Y178" s="21">
        <f t="shared" si="127"/>
        <v>13.258110014104481</v>
      </c>
      <c r="Z178" s="21">
        <f>((P178-V178)/$Q178)*100</f>
        <v>86.741889985895511</v>
      </c>
      <c r="AA178" s="21">
        <f>AVERAGEA(Y178:Y180)</f>
        <v>12.466319157995446</v>
      </c>
      <c r="AB178" s="21">
        <f>AVERAGEA(Z178:Z180)</f>
        <v>87.533680842004543</v>
      </c>
      <c r="AC178" s="9">
        <f>STDEVA(Y178:Y180)</f>
        <v>1.1197613672724012</v>
      </c>
      <c r="AD178" s="9">
        <f>STDEVA(Z178:Z180)</f>
        <v>1.119761367272406</v>
      </c>
    </row>
    <row r="179" spans="1:30" ht="15.5" customHeight="1">
      <c r="B179" s="12"/>
      <c r="C179" s="2"/>
      <c r="D179" s="2"/>
      <c r="E179" s="2"/>
      <c r="F179" s="2"/>
      <c r="G179" s="53">
        <v>0.72</v>
      </c>
      <c r="H179" s="54">
        <v>0.73</v>
      </c>
      <c r="I179" s="54">
        <v>0.94</v>
      </c>
      <c r="J179" s="54">
        <v>0.8</v>
      </c>
      <c r="K179" s="59"/>
      <c r="L179" s="2" t="s">
        <v>1</v>
      </c>
      <c r="M179" s="2" t="s">
        <v>62</v>
      </c>
      <c r="N179" s="2">
        <v>1080</v>
      </c>
      <c r="O179" s="2">
        <v>38.451999999999998</v>
      </c>
      <c r="P179" s="2">
        <v>39.18</v>
      </c>
      <c r="Q179" s="2">
        <f t="shared" si="122"/>
        <v>0.72800000000000153</v>
      </c>
      <c r="R179" s="9">
        <f t="shared" si="131"/>
        <v>0.67407407407407549</v>
      </c>
      <c r="S179" s="21"/>
      <c r="T179" s="21"/>
      <c r="V179" s="21">
        <v>38.424999999999997</v>
      </c>
      <c r="W179" s="21">
        <f>P179-V179</f>
        <v>0.75500000000000256</v>
      </c>
      <c r="X179" s="21">
        <f>V179-O179</f>
        <v>-2.7000000000001023E-2</v>
      </c>
      <c r="Y179" s="21"/>
      <c r="Z179" s="21"/>
      <c r="AA179" s="21"/>
      <c r="AB179" s="21"/>
      <c r="AC179" s="9"/>
      <c r="AD179" s="9"/>
    </row>
    <row r="180" spans="1:30" ht="15.5" customHeight="1" thickBot="1">
      <c r="A180" s="116"/>
      <c r="B180" s="73"/>
      <c r="C180" s="3"/>
      <c r="D180" s="3"/>
      <c r="E180" s="3"/>
      <c r="F180" s="3"/>
      <c r="G180" s="56">
        <v>0.72</v>
      </c>
      <c r="H180" s="57">
        <v>0.73</v>
      </c>
      <c r="I180" s="57">
        <v>0.94</v>
      </c>
      <c r="J180" s="57">
        <v>0.8</v>
      </c>
      <c r="K180" s="60"/>
      <c r="L180" s="3" t="s">
        <v>0</v>
      </c>
      <c r="M180" s="3" t="s">
        <v>63</v>
      </c>
      <c r="N180" s="3">
        <v>1080</v>
      </c>
      <c r="O180" s="3">
        <v>37.932000000000002</v>
      </c>
      <c r="P180" s="3">
        <v>38.78</v>
      </c>
      <c r="Q180" s="3">
        <f t="shared" si="122"/>
        <v>0.84799999999999898</v>
      </c>
      <c r="R180" s="10">
        <f t="shared" si="131"/>
        <v>0.78518518518518421</v>
      </c>
      <c r="S180" s="42"/>
      <c r="T180" s="42"/>
      <c r="U180" s="6"/>
      <c r="V180" s="42">
        <v>38.030999999999999</v>
      </c>
      <c r="W180" s="42">
        <f>P180-V180</f>
        <v>0.74900000000000233</v>
      </c>
      <c r="X180" s="42">
        <f>V180-O180</f>
        <v>9.8999999999996646E-2</v>
      </c>
      <c r="Y180" s="42">
        <f t="shared" si="127"/>
        <v>11.674528301886411</v>
      </c>
      <c r="Z180" s="42">
        <f>((P180-V180)/$Q180)*100</f>
        <v>88.325471698113589</v>
      </c>
      <c r="AA180" s="42"/>
      <c r="AB180" s="42"/>
      <c r="AC180" s="10"/>
      <c r="AD180" s="10"/>
    </row>
    <row r="181" spans="1:30" ht="15.5" customHeight="1">
      <c r="A181" s="112" t="s">
        <v>267</v>
      </c>
      <c r="B181" s="12" t="s">
        <v>19</v>
      </c>
      <c r="C181" s="2" t="s">
        <v>569</v>
      </c>
      <c r="D181" s="2" t="s">
        <v>570</v>
      </c>
      <c r="E181" s="2" t="s">
        <v>571</v>
      </c>
      <c r="F181" s="2">
        <v>15.4</v>
      </c>
      <c r="G181" s="11">
        <v>0.5</v>
      </c>
      <c r="H181" s="2">
        <v>0.68</v>
      </c>
      <c r="I181" s="2">
        <v>0.5</v>
      </c>
      <c r="J181" s="2">
        <v>0.56000000000000005</v>
      </c>
      <c r="K181" s="30">
        <f>STDEVA(G181:I181)</f>
        <v>0.10392304845413253</v>
      </c>
      <c r="L181" s="13" t="s">
        <v>87</v>
      </c>
      <c r="M181" s="13" t="s">
        <v>123</v>
      </c>
      <c r="N181" s="13">
        <v>1080</v>
      </c>
      <c r="O181" s="13">
        <v>38.070999999999998</v>
      </c>
      <c r="P181" s="13">
        <v>38.171999999999997</v>
      </c>
      <c r="Q181" s="13">
        <f>P181-O181</f>
        <v>0.10099999999999909</v>
      </c>
      <c r="R181" s="17">
        <f>Q181/0.635</f>
        <v>0.15905511811023479</v>
      </c>
      <c r="S181" s="21">
        <f>AVERAGEA(R181:R186)</f>
        <v>0.53052031690482926</v>
      </c>
      <c r="T181" s="21">
        <f>STDEVA(R181:R186)</f>
        <v>0.25623388265581609</v>
      </c>
      <c r="V181" s="21"/>
      <c r="W181" s="21"/>
      <c r="X181" s="21"/>
      <c r="Y181" s="21"/>
      <c r="Z181" s="21"/>
      <c r="AA181" s="21"/>
      <c r="AB181" s="21"/>
      <c r="AC181" s="9"/>
      <c r="AD181" s="9"/>
    </row>
    <row r="182" spans="1:30" ht="15.5" customHeight="1">
      <c r="B182" s="12"/>
      <c r="F182" s="2"/>
      <c r="G182" s="53">
        <v>0.5</v>
      </c>
      <c r="H182" s="54">
        <v>0.68</v>
      </c>
      <c r="I182" s="54">
        <v>0.5</v>
      </c>
      <c r="J182" s="54">
        <v>0.56000000000000005</v>
      </c>
      <c r="K182" s="59"/>
      <c r="L182" s="13" t="s">
        <v>89</v>
      </c>
      <c r="M182" s="13" t="s">
        <v>124</v>
      </c>
      <c r="N182" s="13">
        <v>1080</v>
      </c>
      <c r="O182" s="13">
        <v>37.954999999999998</v>
      </c>
      <c r="P182" s="13">
        <v>38.375999999999998</v>
      </c>
      <c r="Q182" s="13">
        <f>P182-O182</f>
        <v>0.42099999999999937</v>
      </c>
      <c r="R182" s="17">
        <f>Q182/0.635</f>
        <v>0.66299212598425095</v>
      </c>
      <c r="S182" s="21"/>
      <c r="T182" s="21"/>
      <c r="V182" s="21"/>
      <c r="W182" s="21"/>
      <c r="X182" s="21"/>
      <c r="Y182" s="21"/>
      <c r="Z182" s="21"/>
      <c r="AA182" s="21"/>
      <c r="AB182" s="21"/>
      <c r="AC182" s="9"/>
      <c r="AD182" s="9"/>
    </row>
    <row r="183" spans="1:30" ht="15.5" customHeight="1">
      <c r="B183" s="12"/>
      <c r="F183" s="2"/>
      <c r="G183" s="53">
        <v>0.5</v>
      </c>
      <c r="H183" s="54">
        <v>0.68</v>
      </c>
      <c r="I183" s="54">
        <v>0.5</v>
      </c>
      <c r="J183" s="54">
        <v>0.56000000000000005</v>
      </c>
      <c r="K183" s="59"/>
      <c r="L183" s="13" t="s">
        <v>91</v>
      </c>
      <c r="M183" s="13" t="s">
        <v>125</v>
      </c>
      <c r="N183" s="13">
        <v>1080</v>
      </c>
      <c r="O183" s="13">
        <v>37.218000000000004</v>
      </c>
      <c r="P183" s="13">
        <v>37.802999999999997</v>
      </c>
      <c r="Q183" s="13">
        <f>P183-O183</f>
        <v>0.58499999999999375</v>
      </c>
      <c r="R183" s="17">
        <f>Q183/0.635</f>
        <v>0.92125984251967519</v>
      </c>
      <c r="S183" s="21"/>
      <c r="T183" s="21"/>
      <c r="V183" s="21"/>
      <c r="W183" s="21"/>
      <c r="X183" s="21"/>
      <c r="Y183" s="21"/>
      <c r="Z183" s="21"/>
      <c r="AA183" s="21"/>
      <c r="AB183" s="21"/>
      <c r="AC183" s="9"/>
      <c r="AD183" s="9"/>
    </row>
    <row r="184" spans="1:30" ht="15.5" customHeight="1">
      <c r="B184" s="69"/>
      <c r="C184" s="2"/>
      <c r="D184" s="2"/>
      <c r="E184" s="2"/>
      <c r="G184" s="53">
        <v>0.5</v>
      </c>
      <c r="H184" s="54">
        <v>0.68</v>
      </c>
      <c r="I184" s="54">
        <v>0.5</v>
      </c>
      <c r="J184" s="54">
        <v>0.56000000000000005</v>
      </c>
      <c r="K184" s="59"/>
      <c r="L184" s="2" t="s">
        <v>2</v>
      </c>
      <c r="M184" s="2" t="s">
        <v>64</v>
      </c>
      <c r="N184" s="2">
        <v>1080</v>
      </c>
      <c r="O184" s="2">
        <v>37.616</v>
      </c>
      <c r="P184" s="2">
        <v>38.194000000000003</v>
      </c>
      <c r="Q184" s="2">
        <f t="shared" si="122"/>
        <v>0.57800000000000296</v>
      </c>
      <c r="R184" s="9">
        <f t="shared" si="131"/>
        <v>0.53518518518518787</v>
      </c>
      <c r="S184" s="21"/>
      <c r="T184" s="21"/>
      <c r="V184" s="21">
        <v>37.616999999999997</v>
      </c>
      <c r="W184" s="21">
        <f>P184-V184</f>
        <v>0.57700000000000529</v>
      </c>
      <c r="X184" s="21">
        <f>V184-O184</f>
        <v>9.9999999999766942E-4</v>
      </c>
      <c r="Y184" s="21">
        <f t="shared" si="127"/>
        <v>0.17301038062243326</v>
      </c>
      <c r="Z184" s="21">
        <f>((P184-V184)/$Q184)*100</f>
        <v>99.826989619377571</v>
      </c>
      <c r="AA184" s="21">
        <f>AVERAGEA(Y184:Y185)</f>
        <v>3.6494505584823784</v>
      </c>
      <c r="AB184" s="21">
        <f>AVERAGEA(Z184:Z185)</f>
        <v>96.350549441517614</v>
      </c>
      <c r="AC184" s="9">
        <f>STDEVA(Y184:Y185)</f>
        <v>4.9164288483082688</v>
      </c>
      <c r="AD184" s="9">
        <f>STDEVA(Z184:Z185)</f>
        <v>4.916428848308275</v>
      </c>
    </row>
    <row r="185" spans="1:30" ht="15.5" customHeight="1">
      <c r="B185" s="12"/>
      <c r="C185" s="2"/>
      <c r="D185" s="2"/>
      <c r="E185" s="2"/>
      <c r="F185" s="2"/>
      <c r="G185" s="53">
        <v>0.5</v>
      </c>
      <c r="H185" s="54">
        <v>0.68</v>
      </c>
      <c r="I185" s="54">
        <v>0.5</v>
      </c>
      <c r="J185" s="54">
        <v>0.56000000000000005</v>
      </c>
      <c r="K185" s="59"/>
      <c r="L185" s="2" t="s">
        <v>1</v>
      </c>
      <c r="M185" s="2" t="s">
        <v>65</v>
      </c>
      <c r="N185" s="2">
        <v>1080</v>
      </c>
      <c r="O185" s="2">
        <v>38.11</v>
      </c>
      <c r="P185" s="2">
        <v>38.530999999999999</v>
      </c>
      <c r="Q185" s="2">
        <f t="shared" si="122"/>
        <v>0.42099999999999937</v>
      </c>
      <c r="R185" s="9">
        <f t="shared" si="131"/>
        <v>0.38981481481481423</v>
      </c>
      <c r="S185" s="21"/>
      <c r="T185" s="21"/>
      <c r="V185" s="21">
        <v>38.14</v>
      </c>
      <c r="W185" s="21">
        <f>P185-V185</f>
        <v>0.39099999999999824</v>
      </c>
      <c r="X185" s="21">
        <f>V185-O185</f>
        <v>3.0000000000001137E-2</v>
      </c>
      <c r="Y185" s="21">
        <f t="shared" si="127"/>
        <v>7.1258907363423232</v>
      </c>
      <c r="Z185" s="21">
        <f>((P185-V185)/$Q185)*100</f>
        <v>92.874109263657672</v>
      </c>
      <c r="AA185" s="21"/>
      <c r="AB185" s="21"/>
      <c r="AC185" s="9"/>
      <c r="AD185" s="9"/>
    </row>
    <row r="186" spans="1:30" ht="15.5" customHeight="1" thickBot="1">
      <c r="A186" s="116"/>
      <c r="B186" s="73"/>
      <c r="C186" s="3"/>
      <c r="D186" s="3"/>
      <c r="E186" s="3"/>
      <c r="F186" s="3"/>
      <c r="G186" s="56">
        <v>0.5</v>
      </c>
      <c r="H186" s="57">
        <v>0.68</v>
      </c>
      <c r="I186" s="57">
        <v>0.5</v>
      </c>
      <c r="J186" s="57">
        <v>0.56000000000000005</v>
      </c>
      <c r="K186" s="60"/>
      <c r="L186" s="3" t="s">
        <v>0</v>
      </c>
      <c r="M186" s="3" t="s">
        <v>66</v>
      </c>
      <c r="N186" s="3">
        <v>1080</v>
      </c>
      <c r="O186" s="3">
        <v>37.377000000000002</v>
      </c>
      <c r="P186" s="3">
        <v>37.933</v>
      </c>
      <c r="Q186" s="3">
        <f t="shared" si="122"/>
        <v>0.55599999999999739</v>
      </c>
      <c r="R186" s="10">
        <f t="shared" si="131"/>
        <v>0.51481481481481239</v>
      </c>
      <c r="S186" s="42"/>
      <c r="T186" s="42"/>
      <c r="U186" s="6"/>
      <c r="V186" s="42">
        <v>37.021000000000001</v>
      </c>
      <c r="W186" s="42">
        <f>P186-V186</f>
        <v>0.91199999999999903</v>
      </c>
      <c r="X186" s="77">
        <f>V186-O186</f>
        <v>-0.35600000000000165</v>
      </c>
      <c r="Y186" s="42"/>
      <c r="Z186" s="42"/>
      <c r="AA186" s="42"/>
      <c r="AB186" s="42"/>
      <c r="AC186" s="10"/>
      <c r="AD186" s="10"/>
    </row>
    <row r="187" spans="1:30" ht="15.5" customHeight="1">
      <c r="A187" s="112" t="s">
        <v>268</v>
      </c>
      <c r="B187" s="12" t="s">
        <v>20</v>
      </c>
      <c r="C187" s="2" t="s">
        <v>572</v>
      </c>
      <c r="D187" s="2" t="s">
        <v>573</v>
      </c>
      <c r="E187" s="2" t="s">
        <v>574</v>
      </c>
      <c r="F187" s="2">
        <v>10.4</v>
      </c>
      <c r="G187" s="11">
        <v>0.61</v>
      </c>
      <c r="H187" s="2">
        <v>0.82</v>
      </c>
      <c r="I187" s="2">
        <v>0.68</v>
      </c>
      <c r="J187" s="2">
        <v>0.7</v>
      </c>
      <c r="K187" s="30">
        <f>STDEVA(G187:I187)</f>
        <v>0.10692676621563608</v>
      </c>
      <c r="L187" s="13" t="s">
        <v>87</v>
      </c>
      <c r="M187" s="13" t="s">
        <v>126</v>
      </c>
      <c r="N187" s="13">
        <v>1080</v>
      </c>
      <c r="O187" s="13">
        <v>37.600999999999999</v>
      </c>
      <c r="P187" s="13">
        <v>38.418999999999997</v>
      </c>
      <c r="Q187" s="13">
        <f>P187-O187</f>
        <v>0.81799999999999784</v>
      </c>
      <c r="R187" s="17">
        <f>Q187/0.635</f>
        <v>1.2881889763779493</v>
      </c>
      <c r="S187" s="21">
        <f>AVERAGEA(R187:R189,R191:R193)</f>
        <v>0.80221881986973875</v>
      </c>
      <c r="T187" s="21">
        <f>STDEVA(R187:R189,R191:R193)</f>
        <v>0.35527011646583168</v>
      </c>
      <c r="V187" s="21"/>
      <c r="W187" s="21"/>
      <c r="X187" s="21"/>
      <c r="Y187" s="21"/>
      <c r="Z187" s="21"/>
      <c r="AA187" s="21"/>
      <c r="AB187" s="21"/>
      <c r="AC187" s="9"/>
      <c r="AD187" s="9"/>
    </row>
    <row r="188" spans="1:30" ht="15.5" customHeight="1">
      <c r="B188" s="12"/>
      <c r="F188" s="2"/>
      <c r="G188" s="53">
        <v>0.61</v>
      </c>
      <c r="H188" s="54">
        <v>0.82</v>
      </c>
      <c r="I188" s="54">
        <v>0.68</v>
      </c>
      <c r="J188" s="54">
        <v>0.7</v>
      </c>
      <c r="K188" s="59"/>
      <c r="L188" s="13" t="s">
        <v>89</v>
      </c>
      <c r="M188" s="13" t="s">
        <v>127</v>
      </c>
      <c r="N188" s="13">
        <v>1080</v>
      </c>
      <c r="O188" s="13">
        <v>38.704999999999998</v>
      </c>
      <c r="P188" s="13">
        <v>39.173999999999999</v>
      </c>
      <c r="Q188" s="13">
        <f>P188-O188</f>
        <v>0.46900000000000119</v>
      </c>
      <c r="R188" s="17">
        <f>Q188/0.635</f>
        <v>0.73858267716535619</v>
      </c>
      <c r="S188" s="21"/>
      <c r="T188" s="21"/>
      <c r="V188" s="21"/>
      <c r="W188" s="21"/>
      <c r="X188" s="21"/>
      <c r="Y188" s="21"/>
      <c r="Z188" s="21"/>
      <c r="AA188" s="21"/>
      <c r="AB188" s="21"/>
      <c r="AC188" s="9"/>
      <c r="AD188" s="9"/>
    </row>
    <row r="189" spans="1:30" ht="15.5" customHeight="1">
      <c r="B189" s="12"/>
      <c r="C189" s="2"/>
      <c r="D189" s="2"/>
      <c r="E189" s="2"/>
      <c r="F189" s="2"/>
      <c r="G189" s="53">
        <v>0.61</v>
      </c>
      <c r="H189" s="54">
        <v>0.82</v>
      </c>
      <c r="I189" s="54">
        <v>0.68</v>
      </c>
      <c r="J189" s="54">
        <v>0.7</v>
      </c>
      <c r="K189" s="59"/>
      <c r="L189" s="13" t="s">
        <v>91</v>
      </c>
      <c r="M189" s="13" t="s">
        <v>128</v>
      </c>
      <c r="N189" s="13">
        <v>1080</v>
      </c>
      <c r="O189" s="13">
        <v>38.393999999999998</v>
      </c>
      <c r="P189" s="13">
        <v>39.110999999999997</v>
      </c>
      <c r="Q189" s="13">
        <f>P189-O189</f>
        <v>0.71699999999999875</v>
      </c>
      <c r="R189" s="17">
        <f>Q189/0.635</f>
        <v>1.1291338582677146</v>
      </c>
      <c r="S189" s="21"/>
      <c r="T189" s="21"/>
      <c r="V189" s="21"/>
      <c r="W189" s="21"/>
      <c r="X189" s="21"/>
      <c r="Y189" s="21"/>
      <c r="Z189" s="21"/>
      <c r="AA189" s="21"/>
      <c r="AB189" s="21"/>
      <c r="AC189" s="9"/>
      <c r="AD189" s="9"/>
    </row>
    <row r="190" spans="1:30" ht="15.5" customHeight="1">
      <c r="B190" s="69"/>
      <c r="G190" s="53">
        <v>0.61</v>
      </c>
      <c r="H190" s="54">
        <v>0.82</v>
      </c>
      <c r="I190" s="54">
        <v>0.68</v>
      </c>
      <c r="J190" s="54">
        <v>0.7</v>
      </c>
      <c r="K190" s="59"/>
      <c r="L190" s="33" t="s">
        <v>4</v>
      </c>
      <c r="M190" s="33" t="s">
        <v>67</v>
      </c>
      <c r="N190" s="33">
        <v>635</v>
      </c>
      <c r="O190" s="33">
        <v>36.280999999999999</v>
      </c>
      <c r="P190" s="33">
        <v>36.212000000000003</v>
      </c>
      <c r="Q190" s="33">
        <f t="shared" si="122"/>
        <v>-6.8999999999995509E-2</v>
      </c>
      <c r="R190" s="31">
        <f>Q190/0.635</f>
        <v>-0.10866141732282757</v>
      </c>
      <c r="S190" s="36"/>
      <c r="T190" s="36"/>
      <c r="U190" s="35"/>
      <c r="V190" s="36">
        <v>36.098999999999997</v>
      </c>
      <c r="W190" s="36">
        <f>P190-V190</f>
        <v>0.11300000000000665</v>
      </c>
      <c r="X190" s="36">
        <f>V190-O190</f>
        <v>-0.18200000000000216</v>
      </c>
      <c r="Y190" s="36"/>
      <c r="Z190" s="36"/>
      <c r="AA190" s="36"/>
      <c r="AB190" s="36"/>
      <c r="AC190" s="31"/>
      <c r="AD190" s="31"/>
    </row>
    <row r="191" spans="1:30" ht="15.5" customHeight="1">
      <c r="B191" s="12"/>
      <c r="C191" s="2"/>
      <c r="D191" s="2"/>
      <c r="E191" s="2"/>
      <c r="F191" s="2"/>
      <c r="G191" s="53">
        <v>0.61</v>
      </c>
      <c r="H191" s="54">
        <v>0.82</v>
      </c>
      <c r="I191" s="54">
        <v>0.68</v>
      </c>
      <c r="J191" s="54">
        <v>0.7</v>
      </c>
      <c r="K191" s="59"/>
      <c r="L191" s="2" t="s">
        <v>2</v>
      </c>
      <c r="M191" s="2" t="s">
        <v>68</v>
      </c>
      <c r="N191" s="2">
        <v>1080</v>
      </c>
      <c r="O191" s="2">
        <v>38.130000000000003</v>
      </c>
      <c r="P191" s="2">
        <v>38.999000000000002</v>
      </c>
      <c r="Q191" s="2">
        <f t="shared" si="122"/>
        <v>0.86899999999999977</v>
      </c>
      <c r="R191" s="9">
        <f>Q191/1.08</f>
        <v>0.80462962962962936</v>
      </c>
      <c r="S191" s="21"/>
      <c r="T191" s="21"/>
      <c r="U191" t="s">
        <v>22</v>
      </c>
      <c r="V191" s="21">
        <v>38.338999999999999</v>
      </c>
      <c r="W191" s="21">
        <f>P191-V191</f>
        <v>0.66000000000000369</v>
      </c>
      <c r="X191" s="21">
        <f>V191-O191</f>
        <v>0.20899999999999608</v>
      </c>
      <c r="Y191" s="21">
        <f t="shared" si="127"/>
        <v>24.050632911391958</v>
      </c>
      <c r="Z191" s="21">
        <f>((P191-V191)/$Q191)*100</f>
        <v>75.949367088608042</v>
      </c>
      <c r="AA191" s="21">
        <f>AVERAGEA(Y191:Y192)</f>
        <v>12.837381420892942</v>
      </c>
      <c r="AB191" s="21">
        <f>AVERAGEA(Z191:Z192)</f>
        <v>87.162618579107061</v>
      </c>
      <c r="AC191" s="9">
        <f>STDEVA(Y191:Y192)</f>
        <v>15.857932336164028</v>
      </c>
      <c r="AD191" s="9">
        <f>STDEVA(Z191:Z192)</f>
        <v>15.857932336163969</v>
      </c>
    </row>
    <row r="192" spans="1:30" ht="15.5" customHeight="1">
      <c r="B192" s="12"/>
      <c r="C192" s="2"/>
      <c r="D192" s="2"/>
      <c r="E192" s="2"/>
      <c r="F192" s="2"/>
      <c r="G192" s="53">
        <v>0.61</v>
      </c>
      <c r="H192" s="54">
        <v>0.82</v>
      </c>
      <c r="I192" s="54">
        <v>0.68</v>
      </c>
      <c r="J192" s="54">
        <v>0.7</v>
      </c>
      <c r="K192" s="59"/>
      <c r="L192" s="2" t="s">
        <v>1</v>
      </c>
      <c r="M192" s="2" t="s">
        <v>69</v>
      </c>
      <c r="N192" s="2">
        <v>1080</v>
      </c>
      <c r="O192" s="2">
        <v>37.847999999999999</v>
      </c>
      <c r="P192" s="2">
        <v>38.279000000000003</v>
      </c>
      <c r="Q192" s="2">
        <f t="shared" si="122"/>
        <v>0.43100000000000449</v>
      </c>
      <c r="R192" s="9">
        <f>Q192/1.08</f>
        <v>0.39907407407407819</v>
      </c>
      <c r="S192" s="21"/>
      <c r="T192" s="21"/>
      <c r="V192" s="21">
        <v>37.854999999999997</v>
      </c>
      <c r="W192" s="21">
        <f>P192-V192</f>
        <v>0.42400000000000659</v>
      </c>
      <c r="X192" s="21">
        <f>V192-O192</f>
        <v>6.9999999999978968E-3</v>
      </c>
      <c r="Y192" s="21">
        <f t="shared" si="127"/>
        <v>1.6241299303939267</v>
      </c>
      <c r="Z192" s="21">
        <f>((P192-V192)/$Q192)*100</f>
        <v>98.37587006960608</v>
      </c>
      <c r="AA192" s="21"/>
      <c r="AB192" s="21"/>
      <c r="AC192" s="9"/>
      <c r="AD192" s="9"/>
    </row>
    <row r="193" spans="1:30" ht="15.5" customHeight="1" thickBot="1">
      <c r="A193" s="116"/>
      <c r="B193" s="73"/>
      <c r="C193" s="3"/>
      <c r="D193" s="3"/>
      <c r="E193" s="3"/>
      <c r="F193" s="3"/>
      <c r="G193" s="56"/>
      <c r="H193" s="57"/>
      <c r="I193" s="57"/>
      <c r="J193" s="57">
        <v>0.7</v>
      </c>
      <c r="K193" s="60"/>
      <c r="L193" s="3" t="s">
        <v>0</v>
      </c>
      <c r="M193" s="3" t="s">
        <v>392</v>
      </c>
      <c r="N193" s="3">
        <v>1080</v>
      </c>
      <c r="O193" s="3">
        <v>37.506999999999998</v>
      </c>
      <c r="P193" s="3">
        <v>37.997</v>
      </c>
      <c r="Q193" s="3">
        <f t="shared" ref="Q193:Q200" si="132">P193-O193</f>
        <v>0.49000000000000199</v>
      </c>
      <c r="R193" s="10">
        <f>Q193/1.08</f>
        <v>0.4537037037037055</v>
      </c>
      <c r="S193" s="42"/>
      <c r="T193" s="42"/>
      <c r="U193" s="6"/>
      <c r="V193" s="10"/>
      <c r="W193" s="10"/>
      <c r="X193" s="10"/>
      <c r="Y193" s="10"/>
      <c r="Z193" s="10"/>
      <c r="AA193" s="10"/>
      <c r="AB193" s="10"/>
      <c r="AC193" s="10"/>
      <c r="AD193" s="10"/>
    </row>
    <row r="194" spans="1:30" ht="15.5" customHeight="1">
      <c r="A194" s="117" t="s">
        <v>407</v>
      </c>
      <c r="B194" s="12" t="s">
        <v>393</v>
      </c>
      <c r="C194" s="2" t="s">
        <v>575</v>
      </c>
      <c r="D194" s="2" t="s">
        <v>576</v>
      </c>
      <c r="E194" s="2" t="s">
        <v>577</v>
      </c>
      <c r="F194" s="20">
        <v>14.6</v>
      </c>
      <c r="G194" s="8">
        <v>0.7</v>
      </c>
      <c r="H194" s="8">
        <v>0.77</v>
      </c>
      <c r="I194" s="2">
        <v>0.74</v>
      </c>
      <c r="J194" s="9">
        <f>AVERAGEA(G194:I194)</f>
        <v>0.73666666666666669</v>
      </c>
      <c r="K194" s="30">
        <f>STDEVA(G194:I194)</f>
        <v>3.5118845842842493E-2</v>
      </c>
      <c r="L194" s="23" t="s">
        <v>87</v>
      </c>
      <c r="M194" s="23" t="s">
        <v>404</v>
      </c>
      <c r="N194" s="8">
        <v>1080</v>
      </c>
      <c r="O194" s="23">
        <v>38.210999999999999</v>
      </c>
      <c r="P194" s="23">
        <v>39.465000000000003</v>
      </c>
      <c r="Q194" s="23">
        <f t="shared" si="132"/>
        <v>1.2540000000000049</v>
      </c>
      <c r="R194" s="21">
        <f>Q194/1.08</f>
        <v>1.1611111111111156</v>
      </c>
      <c r="S194" s="24">
        <f>AVERAGEA(R194:R199)</f>
        <v>1.0628086419753076</v>
      </c>
      <c r="T194" s="24">
        <f>STDEVA(R194:R199)</f>
        <v>0.10003671593917186</v>
      </c>
      <c r="U194" s="15"/>
      <c r="V194" s="24">
        <v>38.479999999999997</v>
      </c>
      <c r="W194" s="21">
        <f>P194-V194</f>
        <v>0.98500000000000654</v>
      </c>
      <c r="X194" s="21">
        <f>V194-O194</f>
        <v>0.26899999999999835</v>
      </c>
      <c r="Y194" s="21">
        <f t="shared" si="127"/>
        <v>21.451355661881763</v>
      </c>
      <c r="Z194" s="21">
        <f>((P194-V194)/$Q194)*100</f>
        <v>78.548644338118237</v>
      </c>
      <c r="AA194" s="21">
        <f>AVERAGEA(Y194:Y195)</f>
        <v>19.804389816629467</v>
      </c>
      <c r="AB194" s="21">
        <f>AVERAGEA(Z194:Z195)</f>
        <v>80.195610183370533</v>
      </c>
      <c r="AC194" s="9">
        <f>STDEVA(Y194:Y196)</f>
        <v>4.9440181175694029</v>
      </c>
      <c r="AD194" s="9">
        <f>STDEVA(Z194:Z196)</f>
        <v>4.9440181175694011</v>
      </c>
    </row>
    <row r="195" spans="1:30" ht="15.5" customHeight="1">
      <c r="B195" s="12"/>
      <c r="C195" s="2"/>
      <c r="D195" s="2"/>
      <c r="E195" s="2"/>
      <c r="F195" s="12"/>
      <c r="G195" s="54">
        <v>0.7</v>
      </c>
      <c r="H195" s="54">
        <v>0.77</v>
      </c>
      <c r="I195" s="54">
        <v>0.74</v>
      </c>
      <c r="J195" s="62">
        <f t="shared" ref="J195:J199" si="133">AVERAGEA(G195:I195)</f>
        <v>0.73666666666666669</v>
      </c>
      <c r="K195" s="55"/>
      <c r="L195" s="22" t="s">
        <v>89</v>
      </c>
      <c r="M195" s="22" t="s">
        <v>405</v>
      </c>
      <c r="N195" s="2">
        <v>1080</v>
      </c>
      <c r="O195" s="22">
        <v>37.917000000000002</v>
      </c>
      <c r="P195" s="22">
        <v>39.034999999999997</v>
      </c>
      <c r="Q195" s="22">
        <f t="shared" si="132"/>
        <v>1.117999999999995</v>
      </c>
      <c r="R195" s="21">
        <f t="shared" ref="R195:R199" si="134">Q195/1.08</f>
        <v>1.0351851851851805</v>
      </c>
      <c r="S195" s="21"/>
      <c r="T195" s="21"/>
      <c r="V195" s="21">
        <v>38.119999999999997</v>
      </c>
      <c r="W195" s="21">
        <f t="shared" ref="W195:W196" si="135">P195-V195</f>
        <v>0.91499999999999915</v>
      </c>
      <c r="X195" s="21">
        <f t="shared" ref="X195:X196" si="136">V195-O195</f>
        <v>0.20299999999999585</v>
      </c>
      <c r="Y195" s="21">
        <f t="shared" ref="Y195:Y196" si="137">(X195/$Q195)*100</f>
        <v>18.15742397137717</v>
      </c>
      <c r="Z195" s="21">
        <f t="shared" ref="Z195:Z196" si="138">((P195-V195)/$Q195)*100</f>
        <v>81.84257602862283</v>
      </c>
      <c r="AA195" s="21"/>
      <c r="AB195" s="21"/>
      <c r="AC195" s="9"/>
      <c r="AD195" s="9"/>
    </row>
    <row r="196" spans="1:30" ht="15.5" customHeight="1">
      <c r="B196" s="12"/>
      <c r="C196" s="2"/>
      <c r="D196" s="2"/>
      <c r="E196" s="2"/>
      <c r="F196" s="12"/>
      <c r="G196" s="54">
        <v>0.7</v>
      </c>
      <c r="H196" s="54">
        <v>0.77</v>
      </c>
      <c r="I196" s="54">
        <v>0.74</v>
      </c>
      <c r="J196" s="62">
        <f t="shared" si="133"/>
        <v>0.73666666666666669</v>
      </c>
      <c r="K196" s="55"/>
      <c r="L196" s="22" t="s">
        <v>91</v>
      </c>
      <c r="M196" s="22" t="s">
        <v>406</v>
      </c>
      <c r="N196" s="2">
        <v>1080</v>
      </c>
      <c r="O196" s="22">
        <v>37.185000000000002</v>
      </c>
      <c r="P196" s="22">
        <v>38.207999999999998</v>
      </c>
      <c r="Q196" s="22">
        <f t="shared" si="132"/>
        <v>1.0229999999999961</v>
      </c>
      <c r="R196" s="21">
        <f t="shared" si="134"/>
        <v>0.94722222222221863</v>
      </c>
      <c r="S196" s="21"/>
      <c r="T196" s="21"/>
      <c r="V196" s="21">
        <v>37.305</v>
      </c>
      <c r="W196" s="21">
        <f t="shared" si="135"/>
        <v>0.90299999999999869</v>
      </c>
      <c r="X196" s="21">
        <f t="shared" si="136"/>
        <v>0.11999999999999744</v>
      </c>
      <c r="Y196" s="21">
        <f t="shared" si="137"/>
        <v>11.73020527859217</v>
      </c>
      <c r="Z196" s="21">
        <f t="shared" si="138"/>
        <v>88.269794721407834</v>
      </c>
      <c r="AA196" s="21"/>
      <c r="AB196" s="21"/>
      <c r="AC196" s="9"/>
      <c r="AD196" s="9"/>
    </row>
    <row r="197" spans="1:30" ht="15.5" customHeight="1">
      <c r="B197" s="12"/>
      <c r="C197" s="2"/>
      <c r="D197" s="2"/>
      <c r="E197" s="2"/>
      <c r="F197" s="12"/>
      <c r="G197" s="54">
        <v>0.7</v>
      </c>
      <c r="H197" s="54">
        <v>0.77</v>
      </c>
      <c r="I197" s="54">
        <v>0.74</v>
      </c>
      <c r="J197" s="62">
        <f t="shared" si="133"/>
        <v>0.73666666666666669</v>
      </c>
      <c r="K197" s="55"/>
      <c r="L197" s="2" t="s">
        <v>2</v>
      </c>
      <c r="M197" s="2" t="s">
        <v>401</v>
      </c>
      <c r="N197" s="2">
        <v>1080</v>
      </c>
      <c r="O197" s="2">
        <v>37.365000000000002</v>
      </c>
      <c r="P197" s="22">
        <v>38.552</v>
      </c>
      <c r="Q197" s="22">
        <f t="shared" si="132"/>
        <v>1.1869999999999976</v>
      </c>
      <c r="R197" s="21">
        <f t="shared" si="134"/>
        <v>1.0990740740740719</v>
      </c>
      <c r="S197" s="21"/>
      <c r="T197" s="21"/>
      <c r="V197" s="21"/>
      <c r="W197" s="9"/>
      <c r="X197" s="9"/>
      <c r="Y197" s="9"/>
      <c r="Z197" s="9"/>
      <c r="AA197" s="9"/>
      <c r="AB197" s="9"/>
      <c r="AC197" s="9"/>
      <c r="AD197" s="9"/>
    </row>
    <row r="198" spans="1:30" ht="15.5" customHeight="1">
      <c r="B198" s="12"/>
      <c r="C198" s="2"/>
      <c r="D198" s="2"/>
      <c r="E198" s="2"/>
      <c r="F198" s="12"/>
      <c r="G198" s="54">
        <v>0.7</v>
      </c>
      <c r="H198" s="54">
        <v>0.77</v>
      </c>
      <c r="I198" s="54">
        <v>0.74</v>
      </c>
      <c r="J198" s="62">
        <f t="shared" si="133"/>
        <v>0.73666666666666669</v>
      </c>
      <c r="K198" s="55"/>
      <c r="L198" s="2" t="s">
        <v>1</v>
      </c>
      <c r="M198" s="2" t="s">
        <v>402</v>
      </c>
      <c r="N198" s="2">
        <v>1080</v>
      </c>
      <c r="O198" s="2">
        <v>39.356999999999999</v>
      </c>
      <c r="P198" s="22">
        <v>40.630000000000003</v>
      </c>
      <c r="Q198" s="22">
        <f t="shared" si="132"/>
        <v>1.2730000000000032</v>
      </c>
      <c r="R198" s="21">
        <f t="shared" si="134"/>
        <v>1.1787037037037067</v>
      </c>
      <c r="S198" s="21"/>
      <c r="T198" s="21"/>
      <c r="V198" s="21"/>
      <c r="W198" s="9"/>
      <c r="X198" s="9"/>
      <c r="Y198" s="9"/>
      <c r="Z198" s="9"/>
      <c r="AA198" s="9"/>
      <c r="AB198" s="9"/>
      <c r="AC198" s="9"/>
      <c r="AD198" s="9"/>
    </row>
    <row r="199" spans="1:30" ht="15.5" customHeight="1" thickBot="1">
      <c r="A199" s="116"/>
      <c r="B199" s="73"/>
      <c r="C199" s="2"/>
      <c r="D199" s="2"/>
      <c r="E199" s="2"/>
      <c r="F199" s="73"/>
      <c r="G199" s="54">
        <v>0.7</v>
      </c>
      <c r="H199" s="54">
        <v>0.77</v>
      </c>
      <c r="I199" s="54">
        <v>0.74</v>
      </c>
      <c r="J199" s="81">
        <f t="shared" si="133"/>
        <v>0.73666666666666669</v>
      </c>
      <c r="K199" s="58"/>
      <c r="L199" s="3" t="s">
        <v>0</v>
      </c>
      <c r="M199" s="2" t="s">
        <v>403</v>
      </c>
      <c r="N199" s="2">
        <v>1080</v>
      </c>
      <c r="O199" s="2">
        <v>37.49</v>
      </c>
      <c r="P199" s="64">
        <v>38.521999999999998</v>
      </c>
      <c r="Q199" s="64">
        <f t="shared" si="132"/>
        <v>1.0319999999999965</v>
      </c>
      <c r="R199" s="42">
        <f t="shared" si="134"/>
        <v>0.95555555555555227</v>
      </c>
      <c r="S199" s="42"/>
      <c r="T199" s="42"/>
      <c r="U199" s="6"/>
      <c r="V199" s="42"/>
      <c r="W199" s="10"/>
      <c r="X199" s="10"/>
      <c r="Y199" s="10"/>
      <c r="Z199" s="10"/>
      <c r="AA199" s="10"/>
      <c r="AB199" s="10"/>
      <c r="AC199" s="10"/>
      <c r="AD199" s="10"/>
    </row>
    <row r="200" spans="1:30" ht="15.5" customHeight="1">
      <c r="A200" s="117" t="s">
        <v>408</v>
      </c>
      <c r="B200" s="12" t="s">
        <v>394</v>
      </c>
      <c r="C200" s="8" t="s">
        <v>578</v>
      </c>
      <c r="D200" s="8" t="s">
        <v>579</v>
      </c>
      <c r="E200" s="8" t="s">
        <v>580</v>
      </c>
      <c r="F200" s="8">
        <v>15.3</v>
      </c>
      <c r="G200" s="19">
        <v>0.6</v>
      </c>
      <c r="H200" s="8">
        <v>0.57999999999999996</v>
      </c>
      <c r="I200" s="8">
        <v>0.69</v>
      </c>
      <c r="J200" s="9">
        <f>AVERAGEA(G200:I200)</f>
        <v>0.62333333333333329</v>
      </c>
      <c r="K200" s="30">
        <f>STDEVA(G200:I200)</f>
        <v>5.8594652770823138E-2</v>
      </c>
      <c r="L200" s="23" t="s">
        <v>87</v>
      </c>
      <c r="M200" s="23" t="s">
        <v>413</v>
      </c>
      <c r="N200" s="23">
        <v>1080</v>
      </c>
      <c r="O200" s="23">
        <v>38.375999999999998</v>
      </c>
      <c r="P200" s="23">
        <v>38.97</v>
      </c>
      <c r="Q200" s="23">
        <f t="shared" si="132"/>
        <v>0.59400000000000119</v>
      </c>
      <c r="R200" s="21">
        <f>Q200/1.08</f>
        <v>0.55000000000000104</v>
      </c>
      <c r="S200" s="21">
        <f>AVERAGEA(R200:R202,R204:R206)</f>
        <v>0.6885185185185192</v>
      </c>
      <c r="T200" s="21">
        <f>STDEVA(R200:R202,R204:R206)</f>
        <v>0.11866418999126319</v>
      </c>
      <c r="U200" s="15"/>
      <c r="V200" s="24">
        <v>38.418999999999997</v>
      </c>
      <c r="W200" s="21">
        <v>0.55100000000000193</v>
      </c>
      <c r="X200" s="25">
        <v>4.2999999999999261E-2</v>
      </c>
      <c r="Y200" s="21">
        <v>7.2390572390571002</v>
      </c>
      <c r="Z200" s="21">
        <v>92.760942760942896</v>
      </c>
      <c r="AA200" s="21">
        <v>6.4864864864867142</v>
      </c>
      <c r="AB200" s="21">
        <v>93.513513513513274</v>
      </c>
      <c r="AC200" s="9">
        <v>0.5321478824651833</v>
      </c>
      <c r="AD200" s="9">
        <v>0.53214788246517764</v>
      </c>
    </row>
    <row r="201" spans="1:30" ht="15.5" customHeight="1">
      <c r="B201" s="12"/>
      <c r="F201" s="2"/>
      <c r="G201" s="53">
        <v>0.6</v>
      </c>
      <c r="H201" s="54">
        <v>0.57999999999999996</v>
      </c>
      <c r="I201" s="54">
        <v>0.69</v>
      </c>
      <c r="J201" s="62">
        <f t="shared" ref="J201:J206" si="139">AVERAGEA(G201:I201)</f>
        <v>0.62333333333333329</v>
      </c>
      <c r="K201" s="55"/>
      <c r="L201" s="22" t="s">
        <v>89</v>
      </c>
      <c r="M201" s="22" t="s">
        <v>414</v>
      </c>
      <c r="N201" s="22">
        <v>1080</v>
      </c>
      <c r="O201" s="22">
        <v>36.945</v>
      </c>
      <c r="P201" s="22">
        <v>37.585999999999999</v>
      </c>
      <c r="Q201" s="22">
        <f t="shared" ref="Q201:Q204" si="140">P201-O201</f>
        <v>0.64099999999999824</v>
      </c>
      <c r="R201" s="21">
        <f t="shared" ref="R201:R204" si="141">Q201/1.08</f>
        <v>0.59351851851851689</v>
      </c>
      <c r="S201" s="21"/>
      <c r="T201" s="21"/>
      <c r="V201" s="21">
        <v>36.917999999999999</v>
      </c>
      <c r="W201" s="21">
        <v>0.66799999999999926</v>
      </c>
      <c r="X201" s="25">
        <v>-2.7000000000001023E-2</v>
      </c>
      <c r="Y201" s="21"/>
      <c r="Z201" s="21"/>
      <c r="AA201" s="21"/>
      <c r="AB201" s="21"/>
      <c r="AC201" s="9"/>
      <c r="AD201" s="9"/>
    </row>
    <row r="202" spans="1:30" ht="15.5" customHeight="1">
      <c r="B202" s="12"/>
      <c r="F202" s="2"/>
      <c r="G202" s="53">
        <v>0.6</v>
      </c>
      <c r="H202" s="54">
        <v>0.57999999999999996</v>
      </c>
      <c r="I202" s="54">
        <v>0.69</v>
      </c>
      <c r="J202" s="62">
        <f t="shared" si="139"/>
        <v>0.62333333333333329</v>
      </c>
      <c r="K202" s="55"/>
      <c r="L202" s="22" t="s">
        <v>91</v>
      </c>
      <c r="M202" s="22" t="s">
        <v>415</v>
      </c>
      <c r="N202" s="22">
        <v>1080</v>
      </c>
      <c r="O202" s="22">
        <v>38.027999999999999</v>
      </c>
      <c r="P202" s="22">
        <v>38.768000000000001</v>
      </c>
      <c r="Q202" s="22">
        <f t="shared" si="140"/>
        <v>0.74000000000000199</v>
      </c>
      <c r="R202" s="21">
        <f t="shared" si="141"/>
        <v>0.68518518518518701</v>
      </c>
      <c r="S202" s="21"/>
      <c r="T202" s="21"/>
      <c r="V202" s="21">
        <v>38.076000000000001</v>
      </c>
      <c r="W202" s="21">
        <v>0.69200000000000017</v>
      </c>
      <c r="X202" s="21">
        <v>4.8000000000001819E-2</v>
      </c>
      <c r="Y202" s="21">
        <v>6.4864864864867142</v>
      </c>
      <c r="Z202" s="21">
        <v>93.513513513513274</v>
      </c>
      <c r="AA202" s="21"/>
      <c r="AB202" s="21"/>
      <c r="AC202" s="9"/>
      <c r="AD202" s="9"/>
    </row>
    <row r="203" spans="1:30" ht="15.5" customHeight="1">
      <c r="B203" s="12"/>
      <c r="F203" s="2"/>
      <c r="G203" s="53"/>
      <c r="H203" s="54"/>
      <c r="I203" s="54"/>
      <c r="J203" s="62"/>
      <c r="K203" s="55"/>
      <c r="L203" s="32" t="s">
        <v>4</v>
      </c>
      <c r="M203" s="32" t="s">
        <v>409</v>
      </c>
      <c r="N203" s="32">
        <v>635</v>
      </c>
      <c r="O203" s="32">
        <v>37.021000000000001</v>
      </c>
      <c r="P203" s="32">
        <v>36.878999999999998</v>
      </c>
      <c r="Q203" s="32">
        <f t="shared" si="140"/>
        <v>-0.14200000000000301</v>
      </c>
      <c r="R203" s="36">
        <f t="shared" si="141"/>
        <v>-0.13148148148148425</v>
      </c>
      <c r="S203" s="36"/>
      <c r="T203" s="36"/>
      <c r="U203" s="79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ht="15.5" customHeight="1">
      <c r="B204" s="12"/>
      <c r="F204" s="2"/>
      <c r="G204" s="53">
        <v>0.6</v>
      </c>
      <c r="H204" s="54">
        <v>0.57999999999999996</v>
      </c>
      <c r="I204" s="54">
        <v>0.69</v>
      </c>
      <c r="J204" s="62">
        <f t="shared" si="139"/>
        <v>0.62333333333333329</v>
      </c>
      <c r="K204" s="55"/>
      <c r="L204" s="2" t="s">
        <v>2</v>
      </c>
      <c r="M204" s="2" t="s">
        <v>410</v>
      </c>
      <c r="N204" s="2">
        <v>1080</v>
      </c>
      <c r="O204" s="2">
        <v>36.893999999999998</v>
      </c>
      <c r="P204" s="2">
        <v>37.771000000000001</v>
      </c>
      <c r="Q204" s="2">
        <f t="shared" si="140"/>
        <v>0.87700000000000244</v>
      </c>
      <c r="R204" s="9">
        <f t="shared" si="141"/>
        <v>0.81203703703703922</v>
      </c>
      <c r="S204" s="21"/>
      <c r="T204" s="21"/>
      <c r="V204" s="21"/>
      <c r="W204" s="9"/>
      <c r="X204" s="9"/>
      <c r="Y204" s="9"/>
      <c r="Z204" s="9"/>
      <c r="AA204" s="9"/>
      <c r="AB204" s="9"/>
      <c r="AC204" s="9"/>
      <c r="AD204" s="9"/>
    </row>
    <row r="205" spans="1:30" ht="15.5" customHeight="1">
      <c r="B205" s="12"/>
      <c r="F205" s="2"/>
      <c r="G205" s="53"/>
      <c r="H205" s="54"/>
      <c r="I205" s="54"/>
      <c r="J205" s="62"/>
      <c r="K205" s="55"/>
      <c r="L205" s="2" t="s">
        <v>2</v>
      </c>
      <c r="M205" s="2" t="s">
        <v>411</v>
      </c>
      <c r="N205" s="2">
        <v>1080</v>
      </c>
      <c r="O205" s="2"/>
      <c r="P205" s="2"/>
      <c r="Q205" s="2"/>
      <c r="R205" s="9"/>
      <c r="S205" s="21"/>
      <c r="T205" s="21"/>
      <c r="V205" s="21"/>
      <c r="W205" s="9"/>
      <c r="X205" s="9"/>
      <c r="Y205" s="9"/>
      <c r="Z205" s="9"/>
      <c r="AA205" s="9"/>
      <c r="AB205" s="9"/>
      <c r="AC205" s="9"/>
      <c r="AD205" s="9"/>
    </row>
    <row r="206" spans="1:30" ht="15.5" customHeight="1" thickBot="1">
      <c r="A206" s="116"/>
      <c r="B206" s="73"/>
      <c r="C206" s="6"/>
      <c r="D206" s="6"/>
      <c r="E206" s="6"/>
      <c r="F206" s="3"/>
      <c r="G206" s="56">
        <v>0.6</v>
      </c>
      <c r="H206" s="57">
        <v>0.57999999999999996</v>
      </c>
      <c r="I206" s="57">
        <v>0.69</v>
      </c>
      <c r="J206" s="81">
        <f t="shared" si="139"/>
        <v>0.62333333333333329</v>
      </c>
      <c r="K206" s="58"/>
      <c r="L206" s="3" t="s">
        <v>0</v>
      </c>
      <c r="M206" s="3" t="s">
        <v>412</v>
      </c>
      <c r="N206" s="3">
        <v>1080</v>
      </c>
      <c r="O206" s="3">
        <v>38.052999999999997</v>
      </c>
      <c r="P206" s="2">
        <v>38.918999999999997</v>
      </c>
      <c r="Q206" s="2">
        <f>P206-O206</f>
        <v>0.86599999999999966</v>
      </c>
      <c r="R206" s="10">
        <f>Q206/1.08</f>
        <v>0.80185185185185148</v>
      </c>
      <c r="S206" s="42"/>
      <c r="T206" s="42"/>
      <c r="U206" s="6"/>
      <c r="V206" s="42"/>
      <c r="W206" s="10"/>
      <c r="X206" s="10"/>
      <c r="Y206" s="10"/>
      <c r="Z206" s="10"/>
      <c r="AA206" s="10"/>
      <c r="AB206" s="10"/>
      <c r="AC206" s="10"/>
      <c r="AD206" s="10"/>
    </row>
    <row r="207" spans="1:30" ht="15.5" customHeight="1">
      <c r="A207" s="117" t="s">
        <v>416</v>
      </c>
      <c r="B207" s="20" t="s">
        <v>395</v>
      </c>
      <c r="C207" s="2" t="s">
        <v>581</v>
      </c>
      <c r="D207" s="2" t="s">
        <v>582</v>
      </c>
      <c r="E207" s="2" t="s">
        <v>583</v>
      </c>
      <c r="F207" s="8">
        <v>24.4</v>
      </c>
      <c r="G207" s="19">
        <v>0.57999999999999996</v>
      </c>
      <c r="H207" s="8">
        <v>0.57999999999999996</v>
      </c>
      <c r="I207" s="8">
        <v>0.65</v>
      </c>
      <c r="J207" s="9">
        <f>AVERAGEA(G207:I207)</f>
        <v>0.60333333333333339</v>
      </c>
      <c r="K207" s="30">
        <f>STDEVA(G207:I207)</f>
        <v>4.0414518843273836E-2</v>
      </c>
      <c r="L207" s="23" t="s">
        <v>87</v>
      </c>
      <c r="M207" s="23" t="s">
        <v>420</v>
      </c>
      <c r="N207" s="23">
        <v>1080</v>
      </c>
      <c r="O207" s="23">
        <v>37.719000000000001</v>
      </c>
      <c r="P207" s="23">
        <v>38.472000000000001</v>
      </c>
      <c r="Q207" s="23">
        <f>P207-O207</f>
        <v>0.75300000000000011</v>
      </c>
      <c r="R207" s="21">
        <f t="shared" ref="R207:R212" si="142">Q207/1.08</f>
        <v>0.6972222222222223</v>
      </c>
      <c r="S207" s="24">
        <f>AVERAGEA(R207:R212)</f>
        <v>0.69166666666666654</v>
      </c>
      <c r="T207" s="24">
        <f>STDEVA(R207:R212)</f>
        <v>0.13365958028484165</v>
      </c>
      <c r="U207" s="15"/>
      <c r="V207" s="24">
        <v>37.835000000000001</v>
      </c>
      <c r="W207" s="21">
        <f t="shared" ref="W207" si="143">P207-V207</f>
        <v>0.63700000000000045</v>
      </c>
      <c r="X207" s="21">
        <f t="shared" ref="X207" si="144">V207-O207</f>
        <v>0.11599999999999966</v>
      </c>
      <c r="Y207" s="21">
        <f t="shared" ref="Y207" si="145">(X207/$Q207)*100</f>
        <v>15.405046480743644</v>
      </c>
      <c r="Z207" s="21">
        <f t="shared" ref="Z207" si="146">((P207-V207)/$Q207)*100</f>
        <v>84.59495351925635</v>
      </c>
      <c r="AA207" s="21">
        <f t="shared" ref="AA207" si="147">AVERAGEA(Y207:Y208)</f>
        <v>11.297840966124275</v>
      </c>
      <c r="AB207" s="21">
        <f t="shared" ref="AB207" si="148">AVERAGEA(Z207:Z208)</f>
        <v>88.702159033875716</v>
      </c>
      <c r="AC207" s="9">
        <f>STDEVA(Y207:Y209)</f>
        <v>9.7649190488942601</v>
      </c>
      <c r="AD207" s="9">
        <f>STDEVA(Z207:Z209)</f>
        <v>9.7649190488942548</v>
      </c>
    </row>
    <row r="208" spans="1:30" ht="15.5" customHeight="1">
      <c r="B208" s="12"/>
      <c r="F208" s="2"/>
      <c r="G208" s="53">
        <v>0.57999999999999996</v>
      </c>
      <c r="H208" s="54">
        <v>0.57999999999999996</v>
      </c>
      <c r="I208" s="54">
        <v>0.65</v>
      </c>
      <c r="J208" s="62">
        <f t="shared" ref="J208:J211" si="149">AVERAGEA(G208:I208)</f>
        <v>0.60333333333333339</v>
      </c>
      <c r="K208" s="55"/>
      <c r="L208" s="22" t="s">
        <v>89</v>
      </c>
      <c r="M208" s="22" t="s">
        <v>421</v>
      </c>
      <c r="N208" s="22">
        <v>1080</v>
      </c>
      <c r="O208" s="22">
        <v>36.722000000000001</v>
      </c>
      <c r="P208" s="22">
        <v>37.32</v>
      </c>
      <c r="Q208" s="22">
        <f t="shared" ref="Q208:Q212" si="150">P208-O208</f>
        <v>0.59799999999999898</v>
      </c>
      <c r="R208" s="21">
        <f t="shared" si="142"/>
        <v>0.5537037037037027</v>
      </c>
      <c r="S208" s="21"/>
      <c r="T208" s="21"/>
      <c r="V208" s="21">
        <v>36.765000000000001</v>
      </c>
      <c r="W208" s="21">
        <f t="shared" ref="W208:W209" si="151">P208-V208</f>
        <v>0.55499999999999972</v>
      </c>
      <c r="X208" s="21">
        <f t="shared" ref="X208:X209" si="152">V208-O208</f>
        <v>4.2999999999999261E-2</v>
      </c>
      <c r="Y208" s="21">
        <f t="shared" ref="Y208:Y209" si="153">(X208/$Q208)*100</f>
        <v>7.1906354515049049</v>
      </c>
      <c r="Z208" s="21">
        <f t="shared" ref="Z208:Z209" si="154">((P208-V208)/$Q208)*100</f>
        <v>92.809364548495097</v>
      </c>
      <c r="AA208" s="21"/>
      <c r="AB208" s="21"/>
      <c r="AC208" s="9"/>
      <c r="AD208" s="9"/>
    </row>
    <row r="209" spans="1:30" ht="15.5" customHeight="1">
      <c r="B209" s="12"/>
      <c r="F209" s="2"/>
      <c r="G209" s="53">
        <v>0.57999999999999996</v>
      </c>
      <c r="H209" s="54">
        <v>0.57999999999999996</v>
      </c>
      <c r="I209" s="54">
        <v>0.65</v>
      </c>
      <c r="J209" s="62">
        <f t="shared" si="149"/>
        <v>0.60333333333333339</v>
      </c>
      <c r="K209" s="55"/>
      <c r="L209" s="22" t="s">
        <v>91</v>
      </c>
      <c r="M209" s="22" t="s">
        <v>422</v>
      </c>
      <c r="N209" s="22">
        <v>1080</v>
      </c>
      <c r="O209" s="22">
        <v>37.624000000000002</v>
      </c>
      <c r="P209" s="22">
        <v>38.445999999999998</v>
      </c>
      <c r="Q209" s="22">
        <f t="shared" si="150"/>
        <v>0.82199999999999562</v>
      </c>
      <c r="R209" s="21">
        <f t="shared" si="142"/>
        <v>0.76111111111110696</v>
      </c>
      <c r="S209" s="21"/>
      <c r="T209" s="21"/>
      <c r="V209" s="21">
        <v>37.843000000000004</v>
      </c>
      <c r="W209" s="21">
        <f t="shared" si="151"/>
        <v>0.60299999999999443</v>
      </c>
      <c r="X209" s="21">
        <f t="shared" si="152"/>
        <v>0.21900000000000119</v>
      </c>
      <c r="Y209" s="21">
        <f t="shared" si="153"/>
        <v>26.642335766423646</v>
      </c>
      <c r="Z209" s="21">
        <f t="shared" si="154"/>
        <v>73.357664233576358</v>
      </c>
      <c r="AA209" s="21"/>
      <c r="AB209" s="21"/>
      <c r="AC209" s="9"/>
      <c r="AD209" s="9"/>
    </row>
    <row r="210" spans="1:30" ht="15.5" customHeight="1">
      <c r="B210" s="12"/>
      <c r="F210" s="2"/>
      <c r="G210" s="53">
        <v>0.57999999999999996</v>
      </c>
      <c r="H210" s="54">
        <v>0.57999999999999996</v>
      </c>
      <c r="I210" s="54">
        <v>0.65</v>
      </c>
      <c r="J210" s="62">
        <f t="shared" si="149"/>
        <v>0.60333333333333339</v>
      </c>
      <c r="K210" s="55"/>
      <c r="L210" s="2" t="s">
        <v>2</v>
      </c>
      <c r="M210" s="2" t="s">
        <v>417</v>
      </c>
      <c r="N210" s="2">
        <v>1080</v>
      </c>
      <c r="O210" s="2">
        <v>37.472999999999999</v>
      </c>
      <c r="P210" s="2">
        <v>38.173999999999999</v>
      </c>
      <c r="Q210" s="2">
        <f t="shared" si="150"/>
        <v>0.70100000000000051</v>
      </c>
      <c r="R210" s="9">
        <f t="shared" si="142"/>
        <v>0.64907407407407447</v>
      </c>
      <c r="S210" s="21"/>
      <c r="T210" s="21"/>
      <c r="V210" s="21"/>
      <c r="W210" s="9"/>
      <c r="X210" s="9"/>
      <c r="Y210" s="9"/>
      <c r="Z210" s="9"/>
      <c r="AA210" s="9"/>
      <c r="AB210" s="9"/>
      <c r="AC210" s="9"/>
      <c r="AD210" s="9"/>
    </row>
    <row r="211" spans="1:30" ht="15.5" customHeight="1">
      <c r="B211" s="12"/>
      <c r="F211" s="2"/>
      <c r="G211" s="53">
        <v>0.57999999999999996</v>
      </c>
      <c r="H211" s="54">
        <v>0.57999999999999996</v>
      </c>
      <c r="I211" s="54">
        <v>0.65</v>
      </c>
      <c r="J211" s="62">
        <f t="shared" si="149"/>
        <v>0.60333333333333339</v>
      </c>
      <c r="K211" s="55"/>
      <c r="L211" s="2" t="s">
        <v>1</v>
      </c>
      <c r="M211" s="2" t="s">
        <v>418</v>
      </c>
      <c r="N211" s="2">
        <v>1080</v>
      </c>
      <c r="O211" s="2">
        <v>37.686999999999998</v>
      </c>
      <c r="P211" s="2">
        <v>38.307000000000002</v>
      </c>
      <c r="Q211" s="2">
        <f t="shared" si="150"/>
        <v>0.62000000000000455</v>
      </c>
      <c r="R211" s="9">
        <f t="shared" si="142"/>
        <v>0.57407407407407829</v>
      </c>
      <c r="S211" s="21"/>
      <c r="T211" s="21"/>
      <c r="V211" s="21"/>
      <c r="W211" s="9"/>
      <c r="X211" s="9"/>
      <c r="Y211" s="9"/>
      <c r="Z211" s="9"/>
      <c r="AA211" s="9"/>
      <c r="AB211" s="9"/>
      <c r="AC211" s="9"/>
      <c r="AD211" s="9"/>
    </row>
    <row r="212" spans="1:30" ht="15.5" customHeight="1" thickBot="1">
      <c r="A212" s="116"/>
      <c r="B212" s="73"/>
      <c r="C212" s="6"/>
      <c r="D212" s="6"/>
      <c r="E212" s="6"/>
      <c r="F212" s="73"/>
      <c r="G212" s="57">
        <v>0.57999999999999996</v>
      </c>
      <c r="H212" s="57">
        <v>0.57999999999999996</v>
      </c>
      <c r="I212" s="57">
        <v>0.65</v>
      </c>
      <c r="J212" s="81">
        <f t="shared" ref="J212" si="155">AVERAGEA(G212:I212)</f>
        <v>0.60333333333333339</v>
      </c>
      <c r="K212" s="58"/>
      <c r="L212" s="3" t="s">
        <v>0</v>
      </c>
      <c r="M212" s="3" t="s">
        <v>419</v>
      </c>
      <c r="N212" s="3">
        <v>1080</v>
      </c>
      <c r="O212" s="3">
        <v>38.515999999999998</v>
      </c>
      <c r="P212" s="3">
        <v>39.503999999999998</v>
      </c>
      <c r="Q212" s="3">
        <f t="shared" si="150"/>
        <v>0.98799999999999955</v>
      </c>
      <c r="R212" s="10">
        <f t="shared" si="142"/>
        <v>0.9148148148148143</v>
      </c>
      <c r="S212" s="42"/>
      <c r="T212" s="42"/>
      <c r="U212" s="6"/>
      <c r="V212" s="42"/>
      <c r="W212" s="10"/>
      <c r="X212" s="10"/>
      <c r="Y212" s="10"/>
      <c r="Z212" s="10"/>
      <c r="AA212" s="10"/>
      <c r="AB212" s="10"/>
      <c r="AC212" s="10"/>
      <c r="AD212" s="10"/>
    </row>
    <row r="213" spans="1:30" ht="15.5" customHeight="1">
      <c r="A213" s="117" t="s">
        <v>269</v>
      </c>
      <c r="B213" s="20" t="s">
        <v>129</v>
      </c>
      <c r="C213" s="2" t="s">
        <v>584</v>
      </c>
      <c r="D213" s="2" t="s">
        <v>585</v>
      </c>
      <c r="E213" s="2" t="s">
        <v>586</v>
      </c>
      <c r="F213" s="12">
        <v>96.1</v>
      </c>
      <c r="G213" s="2">
        <v>0.54</v>
      </c>
      <c r="H213" s="2">
        <v>0.7</v>
      </c>
      <c r="I213" s="2">
        <v>0.73</v>
      </c>
      <c r="J213" s="9">
        <f>AVERAGEA(G213:I213)</f>
        <v>0.65666666666666662</v>
      </c>
      <c r="K213" s="30">
        <f>STDEVA(G213:I213)</f>
        <v>0.10214368964029635</v>
      </c>
      <c r="L213" s="23" t="s">
        <v>87</v>
      </c>
      <c r="M213" s="23" t="s">
        <v>426</v>
      </c>
      <c r="N213" s="23">
        <v>635</v>
      </c>
      <c r="O213" s="23">
        <v>36.792000000000002</v>
      </c>
      <c r="P213" s="23">
        <v>37.301000000000002</v>
      </c>
      <c r="Q213" s="23">
        <f>P213-O213</f>
        <v>0.50900000000000034</v>
      </c>
      <c r="R213" s="21">
        <f>Q213/0.635</f>
        <v>0.80157480314960683</v>
      </c>
      <c r="S213" s="21">
        <f>AVERAGEA(R213:R215,R217:R218)</f>
        <v>0.98005249343832268</v>
      </c>
      <c r="T213" s="21">
        <f>STDEVA(R213:R215,R217:R218)</f>
        <v>0.41271361418267266</v>
      </c>
      <c r="U213" s="15"/>
      <c r="V213" s="24">
        <v>36.923000000000002</v>
      </c>
      <c r="W213" s="21">
        <f t="shared" ref="W213" si="156">P213-V213</f>
        <v>0.37800000000000011</v>
      </c>
      <c r="X213" s="21">
        <f t="shared" ref="X213" si="157">V213-O213</f>
        <v>0.13100000000000023</v>
      </c>
      <c r="Y213" s="21">
        <f t="shared" ref="Y213:Y214" si="158">(X213/$Q213)*100</f>
        <v>25.736738703339913</v>
      </c>
      <c r="Z213" s="21">
        <f t="shared" ref="Z213:Z214" si="159">((P213-V213)/$Q213)*100</f>
        <v>74.26326129666009</v>
      </c>
      <c r="AA213" s="21">
        <f>AVERAGEA(Y213:Y214)</f>
        <v>26.26316327791718</v>
      </c>
      <c r="AB213" s="21">
        <f>AVERAGEA(Z213:Z214)</f>
        <v>73.736836722082813</v>
      </c>
      <c r="AC213" s="9">
        <f>STDEVA(Y213:Y215)</f>
        <v>0.74447677293365677</v>
      </c>
      <c r="AD213" s="9">
        <f>STDEVA(Z213:Z215)</f>
        <v>0.74447677293366177</v>
      </c>
    </row>
    <row r="214" spans="1:30" ht="15.5" customHeight="1">
      <c r="B214" s="12"/>
      <c r="F214" s="12"/>
      <c r="G214" s="54">
        <v>0.54</v>
      </c>
      <c r="H214" s="54">
        <v>0.7</v>
      </c>
      <c r="I214" s="54">
        <v>0.73</v>
      </c>
      <c r="J214" s="62">
        <f t="shared" ref="J214:J218" si="160">AVERAGEA(G214:I214)</f>
        <v>0.65666666666666662</v>
      </c>
      <c r="K214" s="55"/>
      <c r="L214" s="22" t="s">
        <v>89</v>
      </c>
      <c r="M214" s="22" t="s">
        <v>427</v>
      </c>
      <c r="N214" s="22">
        <v>635</v>
      </c>
      <c r="O214" s="22">
        <v>37.591999999999999</v>
      </c>
      <c r="P214" s="22">
        <v>38.514000000000003</v>
      </c>
      <c r="Q214" s="22">
        <f t="shared" ref="Q214:Q217" si="161">P214-O214</f>
        <v>0.92200000000000415</v>
      </c>
      <c r="R214" s="21">
        <f t="shared" ref="R214:R215" si="162">Q214/0.635</f>
        <v>1.4519685039370145</v>
      </c>
      <c r="S214" s="21"/>
      <c r="T214" s="21"/>
      <c r="V214" s="21">
        <v>37.838999999999999</v>
      </c>
      <c r="W214" s="21">
        <f t="shared" ref="W214:W215" si="163">P214-V214</f>
        <v>0.67500000000000426</v>
      </c>
      <c r="X214" s="21">
        <f t="shared" ref="X214:X215" si="164">V214-O214</f>
        <v>0.24699999999999989</v>
      </c>
      <c r="Y214" s="21">
        <f t="shared" si="158"/>
        <v>26.789587852494446</v>
      </c>
      <c r="Z214" s="21">
        <f t="shared" si="159"/>
        <v>73.210412147505551</v>
      </c>
      <c r="AA214" s="21"/>
      <c r="AB214"/>
      <c r="AC214" s="9"/>
      <c r="AD214" s="9"/>
    </row>
    <row r="215" spans="1:30" ht="15.5" customHeight="1">
      <c r="B215" s="12"/>
      <c r="F215" s="12"/>
      <c r="G215" s="54">
        <v>0.54</v>
      </c>
      <c r="H215" s="54">
        <v>0.7</v>
      </c>
      <c r="I215" s="54">
        <v>0.73</v>
      </c>
      <c r="J215" s="62">
        <f t="shared" si="160"/>
        <v>0.65666666666666662</v>
      </c>
      <c r="K215" s="55"/>
      <c r="L215" s="22" t="s">
        <v>91</v>
      </c>
      <c r="M215" s="22" t="s">
        <v>428</v>
      </c>
      <c r="N215" s="22">
        <v>635</v>
      </c>
      <c r="O215" s="22">
        <v>38.348999999999997</v>
      </c>
      <c r="P215" s="22">
        <v>38.784999999999997</v>
      </c>
      <c r="Q215" s="22">
        <f t="shared" si="161"/>
        <v>0.43599999999999994</v>
      </c>
      <c r="R215" s="21">
        <f t="shared" si="162"/>
        <v>0.68661417322834639</v>
      </c>
      <c r="S215" s="21"/>
      <c r="T215" s="21"/>
      <c r="V215" s="21">
        <v>38.295000000000002</v>
      </c>
      <c r="W215" s="21">
        <f t="shared" si="163"/>
        <v>0.48999999999999488</v>
      </c>
      <c r="X215" s="25">
        <f t="shared" si="164"/>
        <v>-5.3999999999994941E-2</v>
      </c>
      <c r="Y215" s="21"/>
      <c r="Z215" s="21"/>
      <c r="AA215" s="21"/>
      <c r="AB215" s="21"/>
      <c r="AC215" s="9"/>
      <c r="AD215" s="9"/>
    </row>
    <row r="216" spans="1:30" ht="15.5" customHeight="1">
      <c r="B216" s="12"/>
      <c r="F216" s="12"/>
      <c r="G216" s="54">
        <v>0.54</v>
      </c>
      <c r="H216" s="54">
        <v>0.7</v>
      </c>
      <c r="I216" s="54">
        <v>0.73</v>
      </c>
      <c r="J216" s="62">
        <f t="shared" si="160"/>
        <v>0.65666666666666662</v>
      </c>
      <c r="K216" s="55"/>
      <c r="L216" s="33" t="s">
        <v>4</v>
      </c>
      <c r="M216" s="33" t="s">
        <v>423</v>
      </c>
      <c r="N216" s="33">
        <v>635</v>
      </c>
      <c r="O216" s="33">
        <v>37.058999999999997</v>
      </c>
      <c r="P216" s="33">
        <v>36.997</v>
      </c>
      <c r="Q216" s="33">
        <f t="shared" si="161"/>
        <v>-6.1999999999997613E-2</v>
      </c>
      <c r="R216" s="36">
        <f t="shared" ref="R216" si="165">Q216/1.08</f>
        <v>-5.7407407407405193E-2</v>
      </c>
      <c r="S216" s="36"/>
      <c r="T216" s="36"/>
      <c r="U216" s="35"/>
      <c r="V216" s="36"/>
      <c r="W216" s="31"/>
      <c r="X216" s="31"/>
      <c r="Y216" s="31"/>
      <c r="Z216" s="31"/>
      <c r="AA216" s="31"/>
      <c r="AB216" s="31"/>
      <c r="AC216" s="31"/>
      <c r="AD216" s="31"/>
    </row>
    <row r="217" spans="1:30" ht="15.5" customHeight="1">
      <c r="B217" s="12"/>
      <c r="F217" s="12"/>
      <c r="G217" s="54">
        <v>0.54</v>
      </c>
      <c r="H217" s="54">
        <v>0.7</v>
      </c>
      <c r="I217" s="54">
        <v>0.73</v>
      </c>
      <c r="J217" s="62">
        <f t="shared" si="160"/>
        <v>0.65666666666666662</v>
      </c>
      <c r="K217" s="55"/>
      <c r="L217" s="2" t="s">
        <v>2</v>
      </c>
      <c r="M217" s="2" t="s">
        <v>424</v>
      </c>
      <c r="N217" s="2">
        <v>635</v>
      </c>
      <c r="O217" s="2">
        <v>36.956000000000003</v>
      </c>
      <c r="P217" s="2">
        <v>37.281999999999996</v>
      </c>
      <c r="Q217" s="2">
        <f t="shared" si="161"/>
        <v>0.32599999999999341</v>
      </c>
      <c r="R217" s="9"/>
      <c r="S217" s="21"/>
      <c r="T217" s="21"/>
      <c r="V217" s="21"/>
      <c r="W217" s="9"/>
      <c r="X217" s="9"/>
      <c r="Y217" s="9"/>
      <c r="Z217" s="9"/>
      <c r="AA217" s="9"/>
      <c r="AB217" s="9"/>
      <c r="AC217" s="9"/>
      <c r="AD217" s="9"/>
    </row>
    <row r="218" spans="1:30" ht="15.5" customHeight="1" thickBot="1">
      <c r="B218" s="73"/>
      <c r="C218" s="6"/>
      <c r="D218" s="6"/>
      <c r="E218" s="6"/>
      <c r="F218" s="73"/>
      <c r="G218" s="57">
        <v>0.54</v>
      </c>
      <c r="H218" s="57">
        <v>0.7</v>
      </c>
      <c r="I218" s="57">
        <v>0.73</v>
      </c>
      <c r="J218" s="81">
        <f t="shared" si="160"/>
        <v>0.65666666666666662</v>
      </c>
      <c r="K218" s="58"/>
      <c r="L218" s="3" t="s">
        <v>1</v>
      </c>
      <c r="M218" s="3" t="s">
        <v>425</v>
      </c>
      <c r="N218" s="3">
        <v>635</v>
      </c>
      <c r="O218" s="3">
        <v>38.122999999999998</v>
      </c>
      <c r="P218" s="3"/>
      <c r="Q218" s="3"/>
      <c r="R218" s="10"/>
      <c r="S218" s="42"/>
      <c r="T218" s="42"/>
      <c r="U218" s="6"/>
      <c r="V218" s="42"/>
      <c r="W218" s="10"/>
      <c r="X218" s="10"/>
      <c r="Y218" s="10"/>
      <c r="Z218" s="10"/>
      <c r="AA218" s="10"/>
      <c r="AB218" s="10"/>
      <c r="AC218" s="10"/>
      <c r="AD218" s="10"/>
    </row>
    <row r="219" spans="1:30" ht="15.5" customHeight="1">
      <c r="A219" s="117" t="s">
        <v>435</v>
      </c>
      <c r="B219" s="12" t="s">
        <v>396</v>
      </c>
      <c r="C219" s="2" t="s">
        <v>587</v>
      </c>
      <c r="D219" s="2" t="s">
        <v>588</v>
      </c>
      <c r="E219" s="2" t="s">
        <v>589</v>
      </c>
      <c r="F219" s="12">
        <v>17</v>
      </c>
      <c r="G219" s="2">
        <v>2.0699999999999998</v>
      </c>
      <c r="H219" s="2">
        <v>2.4700000000000002</v>
      </c>
      <c r="I219" s="2">
        <v>2.11</v>
      </c>
      <c r="J219" s="9">
        <f>AVERAGEA(G219:I219)</f>
        <v>2.2166666666666668</v>
      </c>
      <c r="K219" s="30">
        <f>STDEVA(G219:I219)</f>
        <v>0.22030282189144429</v>
      </c>
      <c r="L219" s="22" t="s">
        <v>87</v>
      </c>
      <c r="M219" s="22" t="s">
        <v>429</v>
      </c>
      <c r="N219" s="22">
        <v>400</v>
      </c>
      <c r="O219" s="22">
        <v>38.536000000000001</v>
      </c>
      <c r="P219" s="22">
        <v>39.872999999999998</v>
      </c>
      <c r="Q219" s="22">
        <f>P219-O219</f>
        <v>1.3369999999999962</v>
      </c>
      <c r="R219" s="21">
        <f>Q219/0.4</f>
        <v>3.3424999999999905</v>
      </c>
      <c r="S219" s="21">
        <f>AVERAGEA(R219:R224)</f>
        <v>3.0974999999999961</v>
      </c>
      <c r="T219" s="21">
        <f>STDEVA(R219:R224)</f>
        <v>0.3417418616441335</v>
      </c>
      <c r="V219" s="21">
        <v>38.667000000000002</v>
      </c>
      <c r="W219" s="21">
        <f t="shared" ref="W219" si="166">P219-V219</f>
        <v>1.205999999999996</v>
      </c>
      <c r="X219" s="21">
        <f t="shared" ref="X219" si="167">V219-O219</f>
        <v>0.13100000000000023</v>
      </c>
      <c r="Y219" s="21">
        <f t="shared" ref="Y219" si="168">(X219/$Q219)*100</f>
        <v>9.7980553477936123</v>
      </c>
      <c r="Z219" s="21">
        <f t="shared" ref="Z219" si="169">((P219-V219)/$Q219)*100</f>
        <v>90.201944652206393</v>
      </c>
      <c r="AA219" s="21">
        <f t="shared" ref="AA219" si="170">AVERAGEA(Y219:Y220)</f>
        <v>9.8869600954576313</v>
      </c>
      <c r="AB219" s="21">
        <f t="shared" ref="AB219" si="171">AVERAGEA(Z219:Z220)</f>
        <v>90.113039904542376</v>
      </c>
      <c r="AC219" s="9">
        <f>STDEVA(Y219:Y221)</f>
        <v>1.4960256418526927</v>
      </c>
      <c r="AD219" s="9">
        <f>STDEVA(Z219:Z221)</f>
        <v>1.4960256418526827</v>
      </c>
    </row>
    <row r="220" spans="1:30" ht="15.5" customHeight="1">
      <c r="B220" s="12"/>
      <c r="F220" s="12"/>
      <c r="G220" s="54">
        <v>2.0699999999999998</v>
      </c>
      <c r="H220" s="54">
        <v>2.4700000000000002</v>
      </c>
      <c r="I220" s="54">
        <v>2.11</v>
      </c>
      <c r="J220" s="62">
        <f t="shared" ref="J220:J224" si="172">AVERAGEA(G220:I220)</f>
        <v>2.2166666666666668</v>
      </c>
      <c r="K220" s="55"/>
      <c r="L220" s="22" t="s">
        <v>89</v>
      </c>
      <c r="M220" s="22" t="s">
        <v>430</v>
      </c>
      <c r="N220" s="22">
        <v>400</v>
      </c>
      <c r="O220" s="22">
        <v>37.171999999999997</v>
      </c>
      <c r="P220" s="22">
        <v>38.414999999999999</v>
      </c>
      <c r="Q220" s="22">
        <f t="shared" ref="Q220:Q224" si="173">P220-O220</f>
        <v>1.2430000000000021</v>
      </c>
      <c r="R220" s="21">
        <f t="shared" ref="R220:R224" si="174">Q220/0.4</f>
        <v>3.1075000000000053</v>
      </c>
      <c r="S220" s="21"/>
      <c r="T220" s="21"/>
      <c r="V220" s="21">
        <v>37.295999999999999</v>
      </c>
      <c r="W220" s="21">
        <f t="shared" ref="W220:W221" si="175">P220-V220</f>
        <v>1.1189999999999998</v>
      </c>
      <c r="X220" s="21">
        <f t="shared" ref="X220:X221" si="176">V220-O220</f>
        <v>0.12400000000000233</v>
      </c>
      <c r="Y220" s="21">
        <f t="shared" ref="Y220:Y221" si="177">(X220/$Q220)*100</f>
        <v>9.9758648431216521</v>
      </c>
      <c r="Z220" s="21">
        <f t="shared" ref="Z220:Z221" si="178">((P220-V220)/$Q220)*100</f>
        <v>90.024135156878344</v>
      </c>
      <c r="AA220" s="21"/>
      <c r="AB220" s="21"/>
      <c r="AC220" s="9"/>
      <c r="AD220" s="9"/>
    </row>
    <row r="221" spans="1:30" ht="15.5" customHeight="1">
      <c r="B221" s="12"/>
      <c r="F221" s="12"/>
      <c r="G221" s="54">
        <v>2.0699999999999998</v>
      </c>
      <c r="H221" s="54">
        <v>2.4700000000000002</v>
      </c>
      <c r="I221" s="54">
        <v>2.11</v>
      </c>
      <c r="J221" s="62">
        <f t="shared" si="172"/>
        <v>2.2166666666666668</v>
      </c>
      <c r="K221" s="55"/>
      <c r="L221" s="22" t="s">
        <v>91</v>
      </c>
      <c r="M221" s="22" t="s">
        <v>431</v>
      </c>
      <c r="N221" s="22">
        <v>400</v>
      </c>
      <c r="O221" s="22">
        <v>38.496000000000002</v>
      </c>
      <c r="P221" s="22">
        <v>39.914999999999999</v>
      </c>
      <c r="Q221" s="22">
        <f t="shared" si="173"/>
        <v>1.4189999999999969</v>
      </c>
      <c r="R221" s="21">
        <f t="shared" si="174"/>
        <v>3.5474999999999923</v>
      </c>
      <c r="S221" s="21"/>
      <c r="T221" s="21"/>
      <c r="V221" s="21">
        <v>38.673000000000002</v>
      </c>
      <c r="W221" s="21">
        <f t="shared" si="175"/>
        <v>1.2419999999999973</v>
      </c>
      <c r="X221" s="21">
        <f t="shared" si="176"/>
        <v>0.1769999999999996</v>
      </c>
      <c r="Y221" s="21">
        <f t="shared" si="177"/>
        <v>12.473572938689216</v>
      </c>
      <c r="Z221" s="21">
        <f t="shared" si="178"/>
        <v>87.526427061310784</v>
      </c>
      <c r="AA221" s="21"/>
      <c r="AB221" s="21"/>
      <c r="AC221" s="9"/>
      <c r="AD221" s="9"/>
    </row>
    <row r="222" spans="1:30" ht="15.5" customHeight="1">
      <c r="B222" s="12"/>
      <c r="F222" s="12"/>
      <c r="G222" s="54">
        <v>2.0699999999999998</v>
      </c>
      <c r="H222" s="54">
        <v>2.4700000000000002</v>
      </c>
      <c r="I222" s="54">
        <v>2.11</v>
      </c>
      <c r="J222" s="62">
        <f t="shared" si="172"/>
        <v>2.2166666666666668</v>
      </c>
      <c r="K222" s="55"/>
      <c r="L222" s="2" t="s">
        <v>2</v>
      </c>
      <c r="M222" s="2" t="s">
        <v>432</v>
      </c>
      <c r="N222" s="2">
        <v>400</v>
      </c>
      <c r="O222" s="2">
        <v>36.481000000000002</v>
      </c>
      <c r="P222" s="2">
        <v>37.74</v>
      </c>
      <c r="Q222" s="2">
        <f t="shared" si="173"/>
        <v>1.2590000000000003</v>
      </c>
      <c r="R222" s="9">
        <f t="shared" si="174"/>
        <v>3.1475000000000009</v>
      </c>
      <c r="S222" s="21"/>
      <c r="T222" s="21"/>
      <c r="V222" s="21"/>
      <c r="W222" s="9"/>
      <c r="X222" s="9"/>
      <c r="Y222" s="9"/>
      <c r="Z222" s="9"/>
      <c r="AA222" s="9"/>
      <c r="AB222" s="9"/>
      <c r="AC222" s="9"/>
      <c r="AD222" s="9"/>
    </row>
    <row r="223" spans="1:30" ht="15.5" customHeight="1">
      <c r="B223" s="12"/>
      <c r="F223" s="12"/>
      <c r="G223" s="54">
        <v>2.0699999999999998</v>
      </c>
      <c r="H223" s="54">
        <v>2.4700000000000002</v>
      </c>
      <c r="I223" s="54">
        <v>2.11</v>
      </c>
      <c r="J223" s="62">
        <f t="shared" si="172"/>
        <v>2.2166666666666668</v>
      </c>
      <c r="K223" s="55"/>
      <c r="L223" s="2" t="s">
        <v>1</v>
      </c>
      <c r="M223" s="2" t="s">
        <v>433</v>
      </c>
      <c r="N223" s="2">
        <v>400</v>
      </c>
      <c r="O223" s="2">
        <v>37.835999999999999</v>
      </c>
      <c r="P223" s="2">
        <v>38.872</v>
      </c>
      <c r="Q223" s="2">
        <f t="shared" si="173"/>
        <v>1.0360000000000014</v>
      </c>
      <c r="R223" s="9">
        <f t="shared" si="174"/>
        <v>2.5900000000000034</v>
      </c>
      <c r="S223" s="21"/>
      <c r="T223" s="21"/>
      <c r="V223" s="21"/>
      <c r="W223" s="9"/>
      <c r="X223" s="9"/>
      <c r="Y223" s="9"/>
      <c r="Z223" s="9"/>
      <c r="AA223" s="9"/>
      <c r="AB223" s="9"/>
      <c r="AC223" s="9"/>
      <c r="AD223" s="9"/>
    </row>
    <row r="224" spans="1:30" ht="15.5" customHeight="1" thickBot="1">
      <c r="A224" s="116"/>
      <c r="B224" s="73"/>
      <c r="C224" s="6"/>
      <c r="D224" s="6"/>
      <c r="E224" s="6"/>
      <c r="F224" s="73"/>
      <c r="G224" s="57">
        <v>2.0699999999999998</v>
      </c>
      <c r="H224" s="57">
        <v>2.4700000000000002</v>
      </c>
      <c r="I224" s="57">
        <v>2.11</v>
      </c>
      <c r="J224" s="81">
        <f t="shared" si="172"/>
        <v>2.2166666666666668</v>
      </c>
      <c r="K224" s="58"/>
      <c r="L224" s="3" t="s">
        <v>0</v>
      </c>
      <c r="M224" s="3" t="s">
        <v>434</v>
      </c>
      <c r="N224" s="3">
        <v>400</v>
      </c>
      <c r="O224" s="3">
        <v>37.401000000000003</v>
      </c>
      <c r="P224" s="3">
        <v>38.540999999999997</v>
      </c>
      <c r="Q224" s="3">
        <f t="shared" si="173"/>
        <v>1.1399999999999935</v>
      </c>
      <c r="R224" s="10">
        <f t="shared" si="174"/>
        <v>2.8499999999999837</v>
      </c>
      <c r="S224" s="42"/>
      <c r="T224" s="42"/>
      <c r="U224" s="6"/>
      <c r="V224" s="42"/>
      <c r="W224" s="10"/>
      <c r="X224" s="10"/>
      <c r="Y224" s="10"/>
      <c r="Z224" s="10"/>
      <c r="AA224" s="10"/>
      <c r="AB224" s="10"/>
      <c r="AC224" s="10"/>
      <c r="AD224" s="10"/>
    </row>
    <row r="225" spans="1:30" ht="15.5" customHeight="1">
      <c r="A225" s="117" t="s">
        <v>270</v>
      </c>
      <c r="B225" s="12" t="s">
        <v>132</v>
      </c>
      <c r="C225" s="2" t="s">
        <v>590</v>
      </c>
      <c r="D225" s="2" t="s">
        <v>591</v>
      </c>
      <c r="E225" s="2" t="s">
        <v>592</v>
      </c>
      <c r="F225" s="12">
        <v>30</v>
      </c>
      <c r="G225" s="2">
        <v>2.5499999999999998</v>
      </c>
      <c r="H225" s="2">
        <v>2.56</v>
      </c>
      <c r="I225" s="2">
        <v>2.63</v>
      </c>
      <c r="J225" s="9">
        <f>AVERAGEA(G225:I225)</f>
        <v>2.5799999999999996</v>
      </c>
      <c r="K225" s="30">
        <f>STDEVA(G225:I225)</f>
        <v>4.3588989435406726E-2</v>
      </c>
      <c r="L225" s="23" t="s">
        <v>87</v>
      </c>
      <c r="M225" s="23" t="s">
        <v>439</v>
      </c>
      <c r="N225" s="23">
        <v>400</v>
      </c>
      <c r="O225" s="23">
        <v>36.965000000000003</v>
      </c>
      <c r="P225" s="23">
        <v>37.972000000000001</v>
      </c>
      <c r="Q225" s="23">
        <f>P225-O225</f>
        <v>1.0069999999999979</v>
      </c>
      <c r="R225" s="21">
        <f>Q225/0.4</f>
        <v>2.5174999999999947</v>
      </c>
      <c r="S225" s="21">
        <f>AVERAGEA(R225:R227,R229:R231)</f>
        <v>2.2916666666666665</v>
      </c>
      <c r="T225" s="21">
        <f>STDEVA(R225:R227,R229:R231)</f>
        <v>0.84866611023809624</v>
      </c>
      <c r="U225" s="15"/>
      <c r="V225" s="24">
        <v>37.106999999999999</v>
      </c>
      <c r="W225" s="21">
        <f t="shared" ref="W225" si="179">P225-V225</f>
        <v>0.86500000000000199</v>
      </c>
      <c r="X225" s="21">
        <f t="shared" ref="X225" si="180">V225-O225</f>
        <v>0.14199999999999591</v>
      </c>
      <c r="Y225" s="21">
        <f t="shared" ref="Y225" si="181">(X225/$Q225)*100</f>
        <v>14.101290963256824</v>
      </c>
      <c r="Z225" s="21">
        <f t="shared" ref="Z225" si="182">((P225-V225)/$Q225)*100</f>
        <v>85.898709036743185</v>
      </c>
      <c r="AA225" s="21">
        <f>AVERAGEA(Y225:Y226)</f>
        <v>14.116449149373842</v>
      </c>
      <c r="AB225" s="21">
        <f t="shared" ref="AB225" si="183">AVERAGEA(Z225:Z226)</f>
        <v>85.883550850626165</v>
      </c>
      <c r="AC225" s="9">
        <f>STDEVA(Y225:Y227)</f>
        <v>5.0308791020388082</v>
      </c>
      <c r="AD225" s="9">
        <f>STDEVA(Z225:Z227)</f>
        <v>5.0308791020388082</v>
      </c>
    </row>
    <row r="226" spans="1:30" ht="15.5" customHeight="1">
      <c r="B226" s="12"/>
      <c r="F226" s="12"/>
      <c r="G226" s="54">
        <v>2.5499999999999998</v>
      </c>
      <c r="H226" s="54">
        <v>2.56</v>
      </c>
      <c r="I226" s="54">
        <v>2.63</v>
      </c>
      <c r="J226" s="62">
        <f t="shared" ref="J226:J227" si="184">AVERAGEA(G226:I226)</f>
        <v>2.5799999999999996</v>
      </c>
      <c r="K226" s="55"/>
      <c r="L226" s="22" t="s">
        <v>89</v>
      </c>
      <c r="M226" s="22" t="s">
        <v>440</v>
      </c>
      <c r="N226" s="22">
        <v>400</v>
      </c>
      <c r="O226" s="22">
        <v>36.9</v>
      </c>
      <c r="P226" s="22">
        <v>37.826999999999998</v>
      </c>
      <c r="Q226" s="22">
        <f t="shared" ref="Q226:Q227" si="185">P226-O226</f>
        <v>0.9269999999999996</v>
      </c>
      <c r="R226" s="21">
        <f t="shared" ref="R226:R227" si="186">Q226/0.4</f>
        <v>2.317499999999999</v>
      </c>
      <c r="S226" s="21"/>
      <c r="T226" s="21"/>
      <c r="V226" s="21">
        <v>37.030999999999999</v>
      </c>
      <c r="W226" s="21">
        <f t="shared" ref="W226:W227" si="187">P226-V226</f>
        <v>0.79599999999999937</v>
      </c>
      <c r="X226" s="21">
        <f t="shared" ref="X226:X227" si="188">V226-O226</f>
        <v>0.13100000000000023</v>
      </c>
      <c r="Y226" s="21">
        <f t="shared" ref="Y226:Y227" si="189">(X226/$Q226)*100</f>
        <v>14.131607335490862</v>
      </c>
      <c r="Z226" s="21">
        <f t="shared" ref="Z226:Z227" si="190">((P226-V226)/$Q226)*100</f>
        <v>85.868392664509145</v>
      </c>
      <c r="AA226" s="21"/>
      <c r="AB226" s="21"/>
      <c r="AC226" s="9"/>
      <c r="AD226" s="9"/>
    </row>
    <row r="227" spans="1:30" ht="15.5" customHeight="1">
      <c r="B227" s="12"/>
      <c r="F227" s="12"/>
      <c r="G227" s="54">
        <v>2.5499999999999998</v>
      </c>
      <c r="H227" s="54">
        <v>2.56</v>
      </c>
      <c r="I227" s="54">
        <v>2.63</v>
      </c>
      <c r="J227" s="62">
        <f t="shared" si="184"/>
        <v>2.5799999999999996</v>
      </c>
      <c r="K227" s="55"/>
      <c r="L227" s="22" t="s">
        <v>91</v>
      </c>
      <c r="M227" s="22" t="s">
        <v>441</v>
      </c>
      <c r="N227" s="22">
        <v>400</v>
      </c>
      <c r="O227" s="22">
        <v>37.866</v>
      </c>
      <c r="P227" s="22">
        <v>38.884</v>
      </c>
      <c r="Q227" s="22">
        <f t="shared" si="185"/>
        <v>1.0180000000000007</v>
      </c>
      <c r="R227" s="21">
        <f t="shared" si="186"/>
        <v>2.5450000000000017</v>
      </c>
      <c r="S227" s="21"/>
      <c r="T227" s="21"/>
      <c r="V227" s="21">
        <v>37.920999999999999</v>
      </c>
      <c r="W227" s="21">
        <f t="shared" si="187"/>
        <v>0.96300000000000097</v>
      </c>
      <c r="X227" s="21">
        <f t="shared" si="188"/>
        <v>5.4999999999999716E-2</v>
      </c>
      <c r="Y227" s="21">
        <f t="shared" si="189"/>
        <v>5.4027504911591047</v>
      </c>
      <c r="Z227" s="21">
        <f t="shared" si="190"/>
        <v>94.597249508840903</v>
      </c>
      <c r="AA227" s="21"/>
      <c r="AB227" s="21"/>
      <c r="AC227" s="9"/>
      <c r="AD227" s="9"/>
    </row>
    <row r="228" spans="1:30" ht="15.5" customHeight="1">
      <c r="B228" s="12"/>
      <c r="F228" s="12"/>
      <c r="G228" s="54">
        <v>2.56</v>
      </c>
      <c r="H228" s="54">
        <v>2.69</v>
      </c>
      <c r="I228" s="54">
        <v>2.5499999999999998</v>
      </c>
      <c r="J228" s="62">
        <f>AVERAGEA(G228:I228)</f>
        <v>2.6</v>
      </c>
      <c r="K228" s="55"/>
      <c r="L228" s="84" t="s">
        <v>133</v>
      </c>
      <c r="M228" s="33" t="s">
        <v>134</v>
      </c>
      <c r="N228" s="33">
        <v>635</v>
      </c>
      <c r="O228" s="31">
        <v>38.853000000000002</v>
      </c>
      <c r="P228" s="31">
        <v>38.804000000000002</v>
      </c>
      <c r="Q228" s="31">
        <f>P228-O228</f>
        <v>-4.8999999999999488E-2</v>
      </c>
      <c r="R228" s="31">
        <f>Q228/0.4</f>
        <v>-0.12249999999999872</v>
      </c>
      <c r="S228" s="70"/>
      <c r="T228" s="36"/>
      <c r="U228" s="35"/>
      <c r="V228" s="36"/>
      <c r="W228" s="31"/>
      <c r="X228" s="31"/>
      <c r="Y228" s="31"/>
      <c r="Z228" s="31"/>
      <c r="AA228" s="31"/>
      <c r="AB228" s="31"/>
      <c r="AC228" s="31"/>
      <c r="AD228" s="31"/>
    </row>
    <row r="229" spans="1:30" ht="15.5" customHeight="1">
      <c r="B229" s="12"/>
      <c r="F229" s="12"/>
      <c r="G229" s="54">
        <v>2.5499999999999998</v>
      </c>
      <c r="H229" s="54">
        <v>2.56</v>
      </c>
      <c r="I229" s="54">
        <v>2.63</v>
      </c>
      <c r="J229" s="62">
        <f t="shared" ref="J229:J231" si="191">AVERAGEA(G229:I229)</f>
        <v>2.5799999999999996</v>
      </c>
      <c r="K229" s="55"/>
      <c r="L229" s="11" t="s">
        <v>2</v>
      </c>
      <c r="M229" s="2" t="s">
        <v>135</v>
      </c>
      <c r="N229" s="2">
        <v>400</v>
      </c>
      <c r="O229" s="2">
        <v>36.734999999999999</v>
      </c>
      <c r="P229" s="2">
        <v>38.042999999999999</v>
      </c>
      <c r="Q229" s="2">
        <f t="shared" ref="Q229" si="192">P229-O229</f>
        <v>1.3079999999999998</v>
      </c>
      <c r="R229" s="9">
        <f t="shared" ref="R229" si="193">Q229/0.4</f>
        <v>3.2699999999999996</v>
      </c>
      <c r="S229" s="68"/>
      <c r="T229" s="21"/>
      <c r="V229" s="21"/>
      <c r="W229" s="9"/>
      <c r="X229" s="9"/>
      <c r="Y229" s="9"/>
      <c r="Z229" s="9"/>
      <c r="AA229" s="9"/>
      <c r="AB229" s="9"/>
      <c r="AC229" s="9"/>
      <c r="AD229" s="9"/>
    </row>
    <row r="230" spans="1:30" ht="15.5" customHeight="1">
      <c r="B230" s="12"/>
      <c r="F230" s="12"/>
      <c r="G230" s="54">
        <v>2.5499999999999998</v>
      </c>
      <c r="H230" s="54">
        <v>2.56</v>
      </c>
      <c r="I230" s="54">
        <v>2.63</v>
      </c>
      <c r="J230" s="62">
        <f t="shared" si="191"/>
        <v>2.5799999999999996</v>
      </c>
      <c r="K230" s="55"/>
      <c r="L230" s="11" t="s">
        <v>1</v>
      </c>
      <c r="M230" s="2" t="s">
        <v>437</v>
      </c>
      <c r="N230" s="2">
        <v>400</v>
      </c>
      <c r="O230" s="2">
        <v>38.472999999999999</v>
      </c>
      <c r="P230" s="2">
        <v>39.430999999999997</v>
      </c>
      <c r="Q230" s="2">
        <f t="shared" ref="Q230:Q231" si="194">P230-O230</f>
        <v>0.95799999999999841</v>
      </c>
      <c r="R230" s="9">
        <f t="shared" ref="R230:R231" si="195">Q230/0.4</f>
        <v>2.394999999999996</v>
      </c>
      <c r="S230" s="21"/>
      <c r="T230" s="21"/>
      <c r="V230" s="21"/>
      <c r="W230" s="9"/>
      <c r="X230" s="9"/>
      <c r="Y230" s="9"/>
      <c r="Z230" s="9"/>
      <c r="AA230" s="9"/>
      <c r="AB230" s="9"/>
      <c r="AC230" s="9"/>
      <c r="AD230" s="9"/>
    </row>
    <row r="231" spans="1:30" ht="15.5" customHeight="1" thickBot="1">
      <c r="A231" s="116"/>
      <c r="B231" s="73"/>
      <c r="C231" s="6"/>
      <c r="D231" s="6"/>
      <c r="E231" s="6"/>
      <c r="F231" s="12"/>
      <c r="G231" s="54">
        <v>2.5499999999999998</v>
      </c>
      <c r="H231" s="54">
        <v>2.56</v>
      </c>
      <c r="I231" s="54">
        <v>2.63</v>
      </c>
      <c r="J231" s="81">
        <f t="shared" si="191"/>
        <v>2.5799999999999996</v>
      </c>
      <c r="K231" s="58"/>
      <c r="L231" s="46" t="s">
        <v>0</v>
      </c>
      <c r="M231" s="3" t="s">
        <v>438</v>
      </c>
      <c r="N231" s="3">
        <v>400</v>
      </c>
      <c r="O231" s="3">
        <v>38.308</v>
      </c>
      <c r="P231" s="3">
        <v>38.590000000000003</v>
      </c>
      <c r="Q231" s="3">
        <f t="shared" si="194"/>
        <v>0.28200000000000358</v>
      </c>
      <c r="R231" s="10">
        <f t="shared" si="195"/>
        <v>0.70500000000000895</v>
      </c>
      <c r="S231" s="42"/>
      <c r="T231" s="42"/>
      <c r="U231" s="6"/>
      <c r="V231" s="42"/>
      <c r="W231" s="10"/>
      <c r="X231" s="10"/>
      <c r="Y231" s="10"/>
      <c r="Z231" s="10"/>
      <c r="AA231" s="10"/>
      <c r="AB231" s="10"/>
      <c r="AC231" s="10"/>
      <c r="AD231" s="10"/>
    </row>
    <row r="232" spans="1:30" ht="15.5" customHeight="1">
      <c r="A232" s="117" t="s">
        <v>436</v>
      </c>
      <c r="B232" s="20" t="s">
        <v>397</v>
      </c>
      <c r="C232" s="2" t="s">
        <v>593</v>
      </c>
      <c r="D232" s="2" t="s">
        <v>594</v>
      </c>
      <c r="E232" s="2" t="s">
        <v>595</v>
      </c>
      <c r="F232" s="20">
        <v>75</v>
      </c>
      <c r="G232" s="8">
        <v>1.01</v>
      </c>
      <c r="H232" s="8">
        <v>0.94</v>
      </c>
      <c r="I232" s="8">
        <v>1.2</v>
      </c>
      <c r="J232" s="9">
        <f>AVERAGEA(G232:I232)</f>
        <v>1.05</v>
      </c>
      <c r="K232" s="30">
        <f>STDEVA(G232:I232)</f>
        <v>0.13453624047073795</v>
      </c>
      <c r="L232" s="22" t="s">
        <v>87</v>
      </c>
      <c r="M232" s="22" t="s">
        <v>442</v>
      </c>
      <c r="N232" s="22">
        <v>635</v>
      </c>
      <c r="O232" s="22">
        <v>37.695999999999998</v>
      </c>
      <c r="P232" s="22">
        <v>38.712000000000003</v>
      </c>
      <c r="Q232" s="22">
        <f t="shared" ref="Q232" si="196">P232-O232</f>
        <v>1.0160000000000053</v>
      </c>
      <c r="R232" s="21">
        <f>Q232/0.635</f>
        <v>1.6000000000000083</v>
      </c>
      <c r="S232" s="24">
        <f>AVERAGEA(R232:R237)</f>
        <v>1.2511811023622055</v>
      </c>
      <c r="T232" s="24">
        <f>STDEVA(R232:R237)</f>
        <v>0.17370514197039283</v>
      </c>
      <c r="U232" s="15"/>
      <c r="V232" s="24">
        <v>37.81</v>
      </c>
      <c r="W232" s="21">
        <f t="shared" ref="W232" si="197">P232-V232</f>
        <v>0.90200000000000102</v>
      </c>
      <c r="X232" s="21">
        <f t="shared" ref="X232" si="198">V232-O232</f>
        <v>0.11400000000000432</v>
      </c>
      <c r="Y232" s="21">
        <f t="shared" ref="Y232:Y233" si="199">(X232/$Q232)*100</f>
        <v>11.220472440945247</v>
      </c>
      <c r="Z232" s="21">
        <f t="shared" ref="Z232:Z233" si="200">((P232-V232)/$Q232)*100</f>
        <v>88.779527559054756</v>
      </c>
      <c r="AA232" s="21">
        <f t="shared" ref="AA232" si="201">AVERAGEA(Y232:Y233)</f>
        <v>14.429774890757715</v>
      </c>
      <c r="AB232" s="21">
        <f>AVERAGEA(Z232:Z233)</f>
        <v>85.570225109242301</v>
      </c>
      <c r="AC232" s="9">
        <f>STDEVA(Y232:Y234)</f>
        <v>4.5386390502819909</v>
      </c>
      <c r="AD232" s="9">
        <f>STDEVA(Z232:Z234)</f>
        <v>4.5386390502819829</v>
      </c>
    </row>
    <row r="233" spans="1:30" ht="15.5" customHeight="1">
      <c r="B233" s="12"/>
      <c r="F233" s="12"/>
      <c r="G233" s="54">
        <v>1.01</v>
      </c>
      <c r="H233" s="54">
        <v>0.94</v>
      </c>
      <c r="I233" s="54">
        <v>1.2</v>
      </c>
      <c r="J233" s="62">
        <f t="shared" ref="J233:J237" si="202">AVERAGEA(G233:I233)</f>
        <v>1.05</v>
      </c>
      <c r="K233" s="55"/>
      <c r="L233" s="22" t="s">
        <v>89</v>
      </c>
      <c r="M233" s="22" t="s">
        <v>443</v>
      </c>
      <c r="N233" s="22">
        <v>635</v>
      </c>
      <c r="O233" s="22">
        <v>38.351999999999997</v>
      </c>
      <c r="P233" s="22">
        <v>39.088999999999999</v>
      </c>
      <c r="Q233" s="22">
        <f t="shared" ref="Q233:Q237" si="203">P233-O233</f>
        <v>0.73700000000000188</v>
      </c>
      <c r="R233" s="21">
        <f t="shared" ref="R233:R237" si="204">Q233/0.635</f>
        <v>1.1606299212598454</v>
      </c>
      <c r="S233" s="21"/>
      <c r="T233" s="21"/>
      <c r="V233" s="21">
        <v>38.481999999999999</v>
      </c>
      <c r="W233" s="21">
        <f>P233-V233</f>
        <v>0.60699999999999932</v>
      </c>
      <c r="X233" s="25">
        <f t="shared" ref="X233:X234" si="205">V233-O233</f>
        <v>0.13000000000000256</v>
      </c>
      <c r="Y233" s="21">
        <f t="shared" si="199"/>
        <v>17.639077340570182</v>
      </c>
      <c r="Z233" s="21">
        <f t="shared" si="200"/>
        <v>82.360922659429832</v>
      </c>
      <c r="AA233" s="21"/>
      <c r="AB233" s="21"/>
      <c r="AC233" s="9"/>
      <c r="AD233" s="9"/>
    </row>
    <row r="234" spans="1:30" ht="15.5" customHeight="1">
      <c r="B234" s="12"/>
      <c r="F234" s="12"/>
      <c r="G234" s="54">
        <v>1.01</v>
      </c>
      <c r="H234" s="54">
        <v>0.94</v>
      </c>
      <c r="I234" s="54">
        <v>1.2</v>
      </c>
      <c r="J234" s="62">
        <f t="shared" si="202"/>
        <v>1.05</v>
      </c>
      <c r="K234" s="55"/>
      <c r="L234" s="22" t="s">
        <v>91</v>
      </c>
      <c r="M234" s="22" t="s">
        <v>102</v>
      </c>
      <c r="N234" s="22">
        <v>635</v>
      </c>
      <c r="O234" s="22">
        <v>37.332000000000001</v>
      </c>
      <c r="P234" s="22">
        <v>38.106999999999999</v>
      </c>
      <c r="Q234" s="22">
        <f t="shared" si="203"/>
        <v>0.77499999999999858</v>
      </c>
      <c r="R234" s="21">
        <f t="shared" si="204"/>
        <v>1.2204724409448797</v>
      </c>
      <c r="S234" s="21"/>
      <c r="T234" s="21"/>
      <c r="V234" s="21">
        <v>37.262</v>
      </c>
      <c r="W234" s="21">
        <f t="shared" ref="W234" si="206">P234-V234</f>
        <v>0.84499999999999886</v>
      </c>
      <c r="X234" s="25">
        <f t="shared" si="205"/>
        <v>-7.0000000000000284E-2</v>
      </c>
      <c r="Y234" s="21"/>
      <c r="Z234" s="21"/>
      <c r="AA234" s="21"/>
      <c r="AB234" s="21"/>
      <c r="AC234" s="9"/>
      <c r="AD234" s="9"/>
    </row>
    <row r="235" spans="1:30" ht="15.5" customHeight="1">
      <c r="B235" s="12"/>
      <c r="F235" s="12"/>
      <c r="G235" s="54">
        <v>1.01</v>
      </c>
      <c r="H235" s="54">
        <v>0.94</v>
      </c>
      <c r="I235" s="54">
        <v>1.2</v>
      </c>
      <c r="J235" s="62">
        <f t="shared" si="202"/>
        <v>1.05</v>
      </c>
      <c r="K235" s="55"/>
      <c r="L235" s="2" t="s">
        <v>2</v>
      </c>
      <c r="M235" s="2" t="s">
        <v>444</v>
      </c>
      <c r="N235" s="22">
        <v>635</v>
      </c>
      <c r="O235" s="2">
        <v>37.273000000000003</v>
      </c>
      <c r="P235" s="2">
        <v>37.993000000000002</v>
      </c>
      <c r="Q235" s="2">
        <f t="shared" si="203"/>
        <v>0.71999999999999886</v>
      </c>
      <c r="R235" s="21">
        <f t="shared" si="204"/>
        <v>1.1338582677165336</v>
      </c>
      <c r="S235" s="21"/>
      <c r="T235" s="21"/>
      <c r="V235" s="21"/>
      <c r="W235" s="9"/>
      <c r="X235" s="9"/>
      <c r="Y235" s="9"/>
      <c r="Z235" s="9"/>
      <c r="AA235" s="9"/>
      <c r="AB235" s="9"/>
      <c r="AC235" s="9"/>
      <c r="AD235" s="9"/>
    </row>
    <row r="236" spans="1:30" ht="15.5" customHeight="1">
      <c r="B236" s="12"/>
      <c r="F236" s="12"/>
      <c r="G236" s="54">
        <v>1.01</v>
      </c>
      <c r="H236" s="54">
        <v>0.94</v>
      </c>
      <c r="I236" s="54">
        <v>1.2</v>
      </c>
      <c r="J236" s="62">
        <f t="shared" si="202"/>
        <v>1.05</v>
      </c>
      <c r="K236" s="55"/>
      <c r="L236" s="2" t="s">
        <v>1</v>
      </c>
      <c r="M236" s="2" t="s">
        <v>445</v>
      </c>
      <c r="N236" s="22">
        <v>635</v>
      </c>
      <c r="O236" s="2">
        <v>37.429000000000002</v>
      </c>
      <c r="P236" s="2">
        <v>38.182000000000002</v>
      </c>
      <c r="Q236" s="2">
        <f t="shared" si="203"/>
        <v>0.75300000000000011</v>
      </c>
      <c r="R236" s="21">
        <f t="shared" si="204"/>
        <v>1.1858267716535436</v>
      </c>
      <c r="S236" s="21"/>
      <c r="T236" s="21"/>
      <c r="V236" s="21"/>
      <c r="W236" s="9"/>
      <c r="X236" s="9"/>
      <c r="Y236" s="9"/>
      <c r="Z236" s="9"/>
      <c r="AA236" s="9"/>
      <c r="AB236" s="9"/>
      <c r="AC236" s="9"/>
      <c r="AD236" s="9"/>
    </row>
    <row r="237" spans="1:30" ht="15.5" customHeight="1" thickBot="1">
      <c r="A237" s="116"/>
      <c r="B237" s="73"/>
      <c r="C237" s="6"/>
      <c r="D237" s="6"/>
      <c r="E237" s="6"/>
      <c r="F237" s="73"/>
      <c r="G237" s="57">
        <v>1.01</v>
      </c>
      <c r="H237" s="57">
        <v>0.94</v>
      </c>
      <c r="I237" s="57">
        <v>1.2</v>
      </c>
      <c r="J237" s="81">
        <f t="shared" si="202"/>
        <v>1.05</v>
      </c>
      <c r="K237" s="58"/>
      <c r="L237" s="3" t="s">
        <v>0</v>
      </c>
      <c r="M237" s="3" t="s">
        <v>446</v>
      </c>
      <c r="N237" s="22">
        <v>635</v>
      </c>
      <c r="O237" s="3">
        <v>37.814</v>
      </c>
      <c r="P237" s="3">
        <v>38.58</v>
      </c>
      <c r="Q237" s="3">
        <f t="shared" si="203"/>
        <v>0.76599999999999824</v>
      </c>
      <c r="R237" s="42">
        <f t="shared" si="204"/>
        <v>1.2062992125984224</v>
      </c>
      <c r="S237" s="42"/>
      <c r="T237" s="42"/>
      <c r="U237" s="6"/>
      <c r="V237" s="42"/>
      <c r="W237" s="10"/>
      <c r="X237" s="10"/>
      <c r="Y237" s="10"/>
      <c r="Z237" s="10"/>
      <c r="AA237" s="10"/>
      <c r="AB237" s="10"/>
      <c r="AC237" s="10"/>
      <c r="AD237" s="10"/>
    </row>
    <row r="238" spans="1:30" ht="15.5" customHeight="1">
      <c r="A238" s="117" t="s">
        <v>451</v>
      </c>
      <c r="B238" s="20" t="s">
        <v>398</v>
      </c>
      <c r="C238" s="2" t="s">
        <v>596</v>
      </c>
      <c r="D238" s="2" t="s">
        <v>597</v>
      </c>
      <c r="E238" s="2" t="s">
        <v>598</v>
      </c>
      <c r="F238" s="20">
        <v>34</v>
      </c>
      <c r="G238" s="8">
        <v>1.02</v>
      </c>
      <c r="H238" s="8">
        <v>0.97</v>
      </c>
      <c r="I238" s="8">
        <v>0.82</v>
      </c>
      <c r="J238" s="9">
        <f>AVERAGEA(G238:I238)</f>
        <v>0.93666666666666665</v>
      </c>
      <c r="K238" s="30">
        <f>STDEVA(G238:I238)</f>
        <v>0.10408329997330668</v>
      </c>
      <c r="L238" s="23" t="s">
        <v>87</v>
      </c>
      <c r="M238" s="23" t="s">
        <v>448</v>
      </c>
      <c r="N238" s="23">
        <v>1080</v>
      </c>
      <c r="O238" s="22">
        <v>37.616</v>
      </c>
      <c r="P238" s="23">
        <v>38.920999999999999</v>
      </c>
      <c r="Q238" s="22">
        <f>P238-O238</f>
        <v>1.3049999999999997</v>
      </c>
      <c r="R238" s="21">
        <f t="shared" ref="R238" si="207">Q238/1.08</f>
        <v>1.208333333333333</v>
      </c>
      <c r="S238" s="21">
        <f>AVERAGEA(R238:R240,R242:R244)</f>
        <v>1.8952160493827159</v>
      </c>
      <c r="T238" s="21">
        <f>STDEVA(R238:R240,R242:R244)</f>
        <v>0.68580237884899131</v>
      </c>
      <c r="U238" s="15"/>
      <c r="V238" s="24">
        <v>37.689</v>
      </c>
      <c r="W238" s="21">
        <f t="shared" ref="W238" si="208">P238-V238</f>
        <v>1.2319999999999993</v>
      </c>
      <c r="X238" s="21">
        <f t="shared" ref="X238" si="209">V238-O238</f>
        <v>7.3000000000000398E-2</v>
      </c>
      <c r="Y238" s="21">
        <f t="shared" ref="Y238" si="210">(X238/$Q238)*100</f>
        <v>5.5938697318007975</v>
      </c>
      <c r="Z238" s="21">
        <f t="shared" ref="Z238" si="211">((P238-V238)/$Q238)*100</f>
        <v>94.406130268199206</v>
      </c>
      <c r="AA238" s="21">
        <f t="shared" ref="AA238" si="212">AVERAGEA(Y238:Y239)</f>
        <v>12.367017315841418</v>
      </c>
      <c r="AB238" s="21">
        <f t="shared" ref="AB238" si="213">AVERAGEA(Z238:Z239)</f>
        <v>87.632982684158577</v>
      </c>
      <c r="AC238" s="9">
        <f>STDEVA(Y238:Y240)</f>
        <v>7.6662053738266609</v>
      </c>
      <c r="AD238" s="9">
        <f>STDEVA(Z238:Z240)</f>
        <v>7.6662053738266627</v>
      </c>
    </row>
    <row r="239" spans="1:30" ht="15.5" customHeight="1">
      <c r="B239" s="12"/>
      <c r="F239" s="12"/>
      <c r="G239" s="54">
        <v>1.02</v>
      </c>
      <c r="H239" s="54">
        <v>0.97</v>
      </c>
      <c r="I239" s="54">
        <v>0.82</v>
      </c>
      <c r="J239" s="62">
        <f t="shared" ref="J239:J244" si="214">AVERAGEA(G239:I239)</f>
        <v>0.93666666666666665</v>
      </c>
      <c r="K239" s="55"/>
      <c r="L239" s="22" t="s">
        <v>89</v>
      </c>
      <c r="M239" s="22" t="s">
        <v>449</v>
      </c>
      <c r="N239" s="22">
        <v>1080</v>
      </c>
      <c r="O239" s="22">
        <v>37.962000000000003</v>
      </c>
      <c r="P239" s="22">
        <v>39.659999999999997</v>
      </c>
      <c r="Q239" s="22">
        <f t="shared" ref="Q239:Q244" si="215">P239-O239</f>
        <v>1.6979999999999933</v>
      </c>
      <c r="R239" s="21">
        <f t="shared" ref="R239:R244" si="216">Q239/1.08</f>
        <v>1.572222222222216</v>
      </c>
      <c r="S239" s="21"/>
      <c r="T239" s="21"/>
      <c r="V239" s="21">
        <v>38.286999999999999</v>
      </c>
      <c r="W239" s="21">
        <f t="shared" ref="W239:W240" si="217">P239-V239</f>
        <v>1.3729999999999976</v>
      </c>
      <c r="X239" s="21">
        <f t="shared" ref="X239:X240" si="218">V239-O239</f>
        <v>0.32499999999999574</v>
      </c>
      <c r="Y239" s="21">
        <f t="shared" ref="Y239:Y240" si="219">(X239/$Q239)*100</f>
        <v>19.140164899882038</v>
      </c>
      <c r="Z239" s="21">
        <f t="shared" ref="Z239:Z240" si="220">((P239-V239)/$Q239)*100</f>
        <v>80.859835100117962</v>
      </c>
      <c r="AA239" s="21"/>
      <c r="AB239" s="21"/>
      <c r="AC239" s="9"/>
      <c r="AD239" s="9"/>
    </row>
    <row r="240" spans="1:30" ht="15.5" customHeight="1">
      <c r="B240" s="12"/>
      <c r="F240" s="12"/>
      <c r="G240" s="54">
        <v>1.02</v>
      </c>
      <c r="H240" s="54">
        <v>0.97</v>
      </c>
      <c r="I240" s="54">
        <v>0.82</v>
      </c>
      <c r="J240" s="62">
        <f t="shared" si="214"/>
        <v>0.93666666666666665</v>
      </c>
      <c r="K240" s="55"/>
      <c r="L240" s="22" t="s">
        <v>91</v>
      </c>
      <c r="M240" s="22" t="s">
        <v>450</v>
      </c>
      <c r="N240" s="22">
        <v>1080</v>
      </c>
      <c r="O240" s="22">
        <v>37.079000000000001</v>
      </c>
      <c r="P240" s="22">
        <v>38.478000000000002</v>
      </c>
      <c r="Q240" s="22">
        <f t="shared" si="215"/>
        <v>1.3990000000000009</v>
      </c>
      <c r="R240" s="21">
        <f t="shared" si="216"/>
        <v>1.2953703703703712</v>
      </c>
      <c r="S240" s="21"/>
      <c r="T240" s="21"/>
      <c r="V240" s="21">
        <v>37.164999999999999</v>
      </c>
      <c r="W240" s="21">
        <f t="shared" si="217"/>
        <v>1.3130000000000024</v>
      </c>
      <c r="X240" s="21">
        <f t="shared" si="218"/>
        <v>8.5999999999998522E-2</v>
      </c>
      <c r="Y240" s="21">
        <f t="shared" si="219"/>
        <v>6.1472480343101124</v>
      </c>
      <c r="Z240" s="21">
        <f t="shared" si="220"/>
        <v>93.85275196568989</v>
      </c>
      <c r="AA240" s="21"/>
      <c r="AB240" s="21"/>
      <c r="AC240" s="9"/>
      <c r="AD240" s="9"/>
    </row>
    <row r="241" spans="1:30" ht="15.5" customHeight="1">
      <c r="B241" s="12"/>
      <c r="F241" s="12"/>
      <c r="G241" s="54">
        <v>1.02</v>
      </c>
      <c r="H241" s="54">
        <v>0.97</v>
      </c>
      <c r="I241" s="54">
        <v>0.82</v>
      </c>
      <c r="J241" s="62">
        <f t="shared" si="214"/>
        <v>0.93666666666666665</v>
      </c>
      <c r="K241" s="55"/>
      <c r="L241" s="33" t="s">
        <v>4</v>
      </c>
      <c r="M241" s="33" t="s">
        <v>56</v>
      </c>
      <c r="N241" s="33">
        <v>1080</v>
      </c>
      <c r="O241" s="33">
        <v>37.640999999999998</v>
      </c>
      <c r="P241" s="33">
        <v>37.53</v>
      </c>
      <c r="Q241" s="33">
        <f t="shared" si="215"/>
        <v>-0.1109999999999971</v>
      </c>
      <c r="R241" s="31">
        <f>Q241/0.4</f>
        <v>-0.27749999999999275</v>
      </c>
      <c r="S241" s="36"/>
      <c r="T241" s="36"/>
      <c r="U241" s="35"/>
      <c r="V241" s="36"/>
      <c r="W241" s="31"/>
      <c r="X241" s="31"/>
      <c r="Y241" s="31"/>
      <c r="Z241" s="31"/>
      <c r="AA241" s="31"/>
      <c r="AB241" s="31"/>
      <c r="AC241" s="31"/>
      <c r="AD241" s="31"/>
    </row>
    <row r="242" spans="1:30" ht="15.5" customHeight="1">
      <c r="B242" s="12"/>
      <c r="F242" s="12"/>
      <c r="G242" s="54">
        <v>1.02</v>
      </c>
      <c r="H242" s="54">
        <v>0.97</v>
      </c>
      <c r="I242" s="54">
        <v>0.82</v>
      </c>
      <c r="J242" s="62">
        <f t="shared" si="214"/>
        <v>0.93666666666666665</v>
      </c>
      <c r="K242" s="55"/>
      <c r="L242" s="2" t="s">
        <v>2</v>
      </c>
      <c r="M242" s="2" t="s">
        <v>447</v>
      </c>
      <c r="N242" s="2">
        <v>1080</v>
      </c>
      <c r="O242" s="2">
        <v>37.31</v>
      </c>
      <c r="P242" s="2">
        <v>39.286000000000001</v>
      </c>
      <c r="Q242" s="2">
        <f t="shared" si="215"/>
        <v>1.9759999999999991</v>
      </c>
      <c r="R242" s="21">
        <f t="shared" si="216"/>
        <v>1.8296296296296286</v>
      </c>
      <c r="S242" s="21"/>
      <c r="T242" s="21"/>
      <c r="V242" s="21"/>
      <c r="W242" s="9"/>
      <c r="X242" s="9"/>
      <c r="Y242" s="9"/>
      <c r="Z242" s="9"/>
      <c r="AA242" s="9"/>
      <c r="AB242" s="9"/>
      <c r="AC242" s="9"/>
      <c r="AD242" s="9"/>
    </row>
    <row r="243" spans="1:30" ht="15.5" customHeight="1">
      <c r="B243" s="12"/>
      <c r="F243" s="12"/>
      <c r="G243" s="54">
        <v>1.02</v>
      </c>
      <c r="H243" s="54">
        <v>0.97</v>
      </c>
      <c r="I243" s="54">
        <v>0.82</v>
      </c>
      <c r="J243" s="62">
        <f t="shared" si="214"/>
        <v>0.93666666666666665</v>
      </c>
      <c r="K243" s="55"/>
      <c r="L243" s="2" t="s">
        <v>1</v>
      </c>
      <c r="M243" s="2" t="s">
        <v>446</v>
      </c>
      <c r="N243" s="2">
        <v>1080</v>
      </c>
      <c r="O243" s="2">
        <v>37.652999999999999</v>
      </c>
      <c r="P243" s="2">
        <v>40.536000000000001</v>
      </c>
      <c r="Q243" s="2">
        <f t="shared" si="215"/>
        <v>2.8830000000000027</v>
      </c>
      <c r="R243" s="21">
        <f t="shared" si="216"/>
        <v>2.669444444444447</v>
      </c>
      <c r="S243" s="21"/>
      <c r="T243" s="21"/>
      <c r="V243" s="21"/>
      <c r="W243" s="9"/>
      <c r="X243" s="9"/>
      <c r="Y243" s="9"/>
      <c r="Z243" s="9"/>
      <c r="AA243" s="9"/>
      <c r="AB243" s="9"/>
      <c r="AC243" s="9"/>
      <c r="AD243" s="9"/>
    </row>
    <row r="244" spans="1:30" ht="15.5" customHeight="1" thickBot="1">
      <c r="A244" s="116"/>
      <c r="B244" s="73"/>
      <c r="F244" s="73"/>
      <c r="G244" s="57">
        <v>1.02</v>
      </c>
      <c r="H244" s="57">
        <v>0.97</v>
      </c>
      <c r="I244" s="57">
        <v>0.82</v>
      </c>
      <c r="J244" s="81">
        <f t="shared" si="214"/>
        <v>0.93666666666666665</v>
      </c>
      <c r="K244" s="58"/>
      <c r="L244" s="3" t="s">
        <v>0</v>
      </c>
      <c r="M244" s="3" t="s">
        <v>37</v>
      </c>
      <c r="N244" s="3">
        <v>1080</v>
      </c>
      <c r="O244" s="3">
        <v>37.686</v>
      </c>
      <c r="P244" s="3">
        <v>40.706000000000003</v>
      </c>
      <c r="Q244" s="3">
        <f t="shared" si="215"/>
        <v>3.0200000000000031</v>
      </c>
      <c r="R244" s="42">
        <f t="shared" si="216"/>
        <v>2.7962962962962989</v>
      </c>
      <c r="S244" s="42"/>
      <c r="T244" s="42"/>
      <c r="U244" s="6"/>
      <c r="V244" s="42"/>
      <c r="W244" s="10"/>
      <c r="X244" s="10"/>
      <c r="Y244" s="10"/>
      <c r="Z244" s="10"/>
      <c r="AA244" s="10"/>
      <c r="AB244" s="10"/>
      <c r="AC244" s="10"/>
      <c r="AD244" s="10"/>
    </row>
    <row r="245" spans="1:30" ht="15.5" customHeight="1">
      <c r="A245" s="112" t="s">
        <v>452</v>
      </c>
      <c r="B245" s="12" t="s">
        <v>399</v>
      </c>
      <c r="C245" s="8" t="s">
        <v>599</v>
      </c>
      <c r="D245" s="8" t="s">
        <v>600</v>
      </c>
      <c r="E245" s="8" t="s">
        <v>601</v>
      </c>
      <c r="F245" s="12">
        <v>41</v>
      </c>
      <c r="G245" s="8">
        <v>1.66</v>
      </c>
      <c r="H245" s="8">
        <v>1.79</v>
      </c>
      <c r="I245" s="2">
        <v>1.72</v>
      </c>
      <c r="J245" s="9">
        <f>AVERAGEA(G245:I245)</f>
        <v>1.7233333333333334</v>
      </c>
      <c r="K245" s="30">
        <f>STDEVA(G245:I245)</f>
        <v>6.5064070986477179E-2</v>
      </c>
      <c r="L245" s="22" t="s">
        <v>87</v>
      </c>
      <c r="M245" s="22" t="s">
        <v>453</v>
      </c>
      <c r="N245" s="22">
        <v>300</v>
      </c>
      <c r="O245" s="22">
        <v>37.054000000000002</v>
      </c>
      <c r="P245" s="22">
        <v>37.631999999999998</v>
      </c>
      <c r="Q245" s="22">
        <f>P245-O245</f>
        <v>0.57799999999999585</v>
      </c>
      <c r="R245" s="21">
        <f>Q245/0.3</f>
        <v>1.926666666666653</v>
      </c>
      <c r="S245" s="24">
        <f>AVERAGEA(R245:R249)</f>
        <v>2.7913333333333319</v>
      </c>
      <c r="T245" s="24">
        <f>STDEVA(R245:R249)</f>
        <v>0.54376056822425056</v>
      </c>
      <c r="V245" s="21">
        <v>37.021000000000001</v>
      </c>
      <c r="W245" s="21">
        <f t="shared" ref="W245" si="221">P245-V245</f>
        <v>0.6109999999999971</v>
      </c>
      <c r="X245" s="25">
        <f t="shared" ref="X245" si="222">V245-O245</f>
        <v>-3.3000000000001251E-2</v>
      </c>
      <c r="Y245" s="21"/>
      <c r="Z245" s="21"/>
      <c r="AA245" s="21"/>
      <c r="AB245" s="21"/>
      <c r="AC245" s="9"/>
      <c r="AD245" s="9"/>
    </row>
    <row r="246" spans="1:30" ht="15.5" customHeight="1">
      <c r="B246" s="12"/>
      <c r="F246" s="12"/>
      <c r="G246" s="54">
        <v>1.66</v>
      </c>
      <c r="H246" s="54">
        <v>1.79</v>
      </c>
      <c r="I246" s="54">
        <v>1.72</v>
      </c>
      <c r="J246" s="62">
        <f t="shared" ref="J246:J249" si="223">AVERAGEA(G246:I246)</f>
        <v>1.7233333333333334</v>
      </c>
      <c r="K246" s="55"/>
      <c r="L246" s="22" t="s">
        <v>89</v>
      </c>
      <c r="M246" s="22" t="s">
        <v>454</v>
      </c>
      <c r="N246" s="22">
        <v>300</v>
      </c>
      <c r="O246" s="22">
        <v>36.698</v>
      </c>
      <c r="P246" s="22">
        <v>37.58</v>
      </c>
      <c r="Q246" s="22">
        <f t="shared" ref="Q246:Q248" si="224">P246-O246</f>
        <v>0.8819999999999979</v>
      </c>
      <c r="R246" s="21">
        <f t="shared" ref="R246" si="225">Q246/0.3</f>
        <v>2.9399999999999933</v>
      </c>
      <c r="S246" s="21"/>
      <c r="T246" s="21"/>
      <c r="V246" s="21">
        <v>36.850999999999999</v>
      </c>
      <c r="W246" s="21">
        <f t="shared" ref="W246:W247" si="226">P246-V246</f>
        <v>0.7289999999999992</v>
      </c>
      <c r="X246" s="21">
        <f t="shared" ref="X246:X247" si="227">V246-O246</f>
        <v>0.15299999999999869</v>
      </c>
      <c r="Y246" s="21">
        <f t="shared" ref="Y246:Y247" si="228">(X246/$Q246)*100</f>
        <v>17.346938775510097</v>
      </c>
      <c r="Z246" s="21">
        <f t="shared" ref="Z246:Z247" si="229">((P246-V246)/$Q246)*100</f>
        <v>82.653061224489903</v>
      </c>
      <c r="AA246" s="21">
        <f t="shared" ref="AA246" si="230">AVERAGEA(Y246:Y247)</f>
        <v>21.27074565234652</v>
      </c>
      <c r="AB246" s="21">
        <f t="shared" ref="AB246" si="231">AVERAGEA(Z246:Z247)</f>
        <v>78.72925434765348</v>
      </c>
      <c r="AC246" s="9">
        <f>STDEVA(Y246:Y247)</f>
        <v>5.5491009013549037</v>
      </c>
      <c r="AD246" s="9">
        <f>STDEVA(Z246:Z247)</f>
        <v>5.549100901354886</v>
      </c>
    </row>
    <row r="247" spans="1:30" ht="15.5" customHeight="1">
      <c r="B247" s="12"/>
      <c r="F247" s="12"/>
      <c r="G247" s="54">
        <v>1.66</v>
      </c>
      <c r="H247" s="54">
        <v>1.79</v>
      </c>
      <c r="I247" s="54">
        <v>1.72</v>
      </c>
      <c r="J247" s="62">
        <f t="shared" si="223"/>
        <v>1.7233333333333334</v>
      </c>
      <c r="K247" s="55"/>
      <c r="L247" s="22" t="s">
        <v>91</v>
      </c>
      <c r="M247" s="22" t="s">
        <v>455</v>
      </c>
      <c r="N247" s="22">
        <v>300</v>
      </c>
      <c r="O247" s="22">
        <v>37.594000000000001</v>
      </c>
      <c r="P247" s="22">
        <v>38.622</v>
      </c>
      <c r="Q247" s="22">
        <f t="shared" si="224"/>
        <v>1.0279999999999987</v>
      </c>
      <c r="R247" s="21">
        <f>Q247/0.3</f>
        <v>3.4266666666666623</v>
      </c>
      <c r="S247" s="21"/>
      <c r="T247" s="21"/>
      <c r="V247" s="21">
        <v>37.853000000000002</v>
      </c>
      <c r="W247" s="21">
        <f t="shared" si="226"/>
        <v>0.76899999999999835</v>
      </c>
      <c r="X247" s="21">
        <f t="shared" si="227"/>
        <v>0.25900000000000034</v>
      </c>
      <c r="Y247" s="21">
        <f t="shared" si="228"/>
        <v>25.194552529182946</v>
      </c>
      <c r="Z247" s="21">
        <f t="shared" si="229"/>
        <v>74.805447470817057</v>
      </c>
      <c r="AA247" s="21"/>
      <c r="AB247" s="21"/>
      <c r="AC247" s="9"/>
      <c r="AD247" s="9"/>
    </row>
    <row r="248" spans="1:30" ht="15.5" customHeight="1">
      <c r="B248" s="12"/>
      <c r="F248" s="12"/>
      <c r="G248" s="54">
        <v>1.66</v>
      </c>
      <c r="H248" s="54">
        <v>1.79</v>
      </c>
      <c r="I248" s="54">
        <v>1.72</v>
      </c>
      <c r="J248" s="62">
        <f t="shared" si="223"/>
        <v>1.7233333333333334</v>
      </c>
      <c r="K248" s="55"/>
      <c r="L248" s="2" t="s">
        <v>2</v>
      </c>
      <c r="M248" s="2" t="s">
        <v>490</v>
      </c>
      <c r="N248" s="2">
        <v>300</v>
      </c>
      <c r="O248" s="2">
        <v>37.970999999999997</v>
      </c>
      <c r="P248" s="2">
        <v>38.837000000000003</v>
      </c>
      <c r="Q248" s="2">
        <f t="shared" si="224"/>
        <v>0.86600000000000676</v>
      </c>
      <c r="R248" s="21">
        <f>Q248/0.3</f>
        <v>2.8866666666666894</v>
      </c>
      <c r="S248" s="21"/>
      <c r="T248" s="21"/>
      <c r="V248" s="21"/>
      <c r="W248" s="9"/>
      <c r="X248" s="9"/>
      <c r="Y248" s="9"/>
      <c r="Z248" s="9"/>
      <c r="AA248" s="9"/>
      <c r="AB248" s="9"/>
      <c r="AC248" s="9"/>
      <c r="AD248" s="9"/>
    </row>
    <row r="249" spans="1:30" ht="15.5" customHeight="1" thickBot="1">
      <c r="A249" s="116"/>
      <c r="B249" s="73"/>
      <c r="C249" s="6"/>
      <c r="D249" s="6"/>
      <c r="E249" s="6"/>
      <c r="F249" s="73"/>
      <c r="G249" s="57">
        <v>1.66</v>
      </c>
      <c r="H249" s="57">
        <v>1.79</v>
      </c>
      <c r="I249" s="57">
        <v>1.72</v>
      </c>
      <c r="J249" s="81">
        <f t="shared" si="223"/>
        <v>1.7233333333333334</v>
      </c>
      <c r="K249" s="58"/>
      <c r="L249" s="3" t="s">
        <v>1</v>
      </c>
      <c r="M249" s="3" t="s">
        <v>456</v>
      </c>
      <c r="N249" s="3">
        <v>300</v>
      </c>
      <c r="O249" s="3">
        <v>37.216000000000001</v>
      </c>
      <c r="P249" s="3">
        <v>38.048999999999999</v>
      </c>
      <c r="Q249" s="3">
        <f t="shared" ref="Q249" si="232">P249-O249</f>
        <v>0.83299999999999841</v>
      </c>
      <c r="R249" s="10">
        <f>Q249/0.3</f>
        <v>2.7766666666666615</v>
      </c>
      <c r="S249" s="42"/>
      <c r="T249" s="42"/>
      <c r="U249" s="6"/>
      <c r="V249" s="42"/>
      <c r="W249" s="10"/>
      <c r="X249" s="10"/>
      <c r="Y249" s="10"/>
      <c r="Z249" s="10"/>
      <c r="AA249" s="10"/>
      <c r="AB249" s="10"/>
      <c r="AC249" s="10"/>
      <c r="AD249" s="10"/>
    </row>
    <row r="250" spans="1:30" ht="15.5" customHeight="1">
      <c r="A250" s="112" t="s">
        <v>271</v>
      </c>
      <c r="B250" s="12" t="s">
        <v>136</v>
      </c>
      <c r="C250" s="2" t="s">
        <v>602</v>
      </c>
      <c r="D250" s="2" t="s">
        <v>603</v>
      </c>
      <c r="E250" s="2" t="s">
        <v>604</v>
      </c>
      <c r="F250" s="12">
        <v>11</v>
      </c>
      <c r="G250" s="2">
        <v>1.93</v>
      </c>
      <c r="H250" s="2">
        <v>2.0499999999999998</v>
      </c>
      <c r="I250" s="2">
        <v>2.0099999999999998</v>
      </c>
      <c r="J250" s="9">
        <f>AVERAGEA(G250:I250)</f>
        <v>1.9966666666666664</v>
      </c>
      <c r="K250" s="30">
        <f>STDEVA(G250:I250)</f>
        <v>6.1101009266077803E-2</v>
      </c>
      <c r="L250" s="22" t="s">
        <v>87</v>
      </c>
      <c r="M250" s="22" t="s">
        <v>461</v>
      </c>
      <c r="N250" s="22">
        <v>400</v>
      </c>
      <c r="O250" s="22">
        <v>37.447000000000003</v>
      </c>
      <c r="P250" s="22">
        <v>39.268999999999998</v>
      </c>
      <c r="Q250" s="22">
        <f t="shared" ref="Q250:Q251" si="233">P250-O250</f>
        <v>1.8219999999999956</v>
      </c>
      <c r="R250" s="21">
        <f t="shared" ref="R250:R251" si="234">Q250/0.4</f>
        <v>4.5549999999999891</v>
      </c>
      <c r="S250" s="21">
        <f>AVERAGEA(R250:R252,R254:R256)</f>
        <v>4.3924999999999974</v>
      </c>
      <c r="T250" s="21">
        <f>STDEVA(R250:R252,R254:R256)</f>
        <v>0.1673170642821582</v>
      </c>
      <c r="V250" s="21">
        <v>38.323999999999998</v>
      </c>
      <c r="W250" s="21">
        <f t="shared" ref="W250" si="235">P250-V250</f>
        <v>0.94500000000000028</v>
      </c>
      <c r="X250" s="21">
        <f t="shared" ref="X250" si="236">V250-O250</f>
        <v>0.87699999999999534</v>
      </c>
      <c r="Y250" s="21">
        <f t="shared" ref="Y250" si="237">(X250/$Q250)*100</f>
        <v>48.133918770581644</v>
      </c>
      <c r="Z250" s="21">
        <f t="shared" ref="Z250" si="238">((P250-V250)/$Q250)*100</f>
        <v>51.866081229418356</v>
      </c>
      <c r="AA250" s="21">
        <f t="shared" ref="AA250" si="239">AVERAGEA(Y250:Y251)</f>
        <v>46.418149861481439</v>
      </c>
      <c r="AB250" s="21">
        <f t="shared" ref="AB250" si="240">AVERAGEA(Z250:Z251)</f>
        <v>53.581850138518554</v>
      </c>
      <c r="AC250" s="9">
        <f>STDEVA(Y250:Y252)</f>
        <v>1.8051477969554959</v>
      </c>
      <c r="AD250" s="9">
        <f>STDEVA(Z250:Z252)</f>
        <v>1.8051477969554905</v>
      </c>
    </row>
    <row r="251" spans="1:30" ht="15.5" customHeight="1">
      <c r="B251" s="12"/>
      <c r="F251" s="12"/>
      <c r="G251" s="54">
        <v>1.93</v>
      </c>
      <c r="H251" s="54">
        <v>2.0499999999999998</v>
      </c>
      <c r="I251" s="54">
        <v>2.0099999999999998</v>
      </c>
      <c r="J251" s="62">
        <f t="shared" ref="J251:J256" si="241">AVERAGEA(G251:I251)</f>
        <v>1.9966666666666664</v>
      </c>
      <c r="K251" s="55"/>
      <c r="L251" s="22" t="s">
        <v>89</v>
      </c>
      <c r="M251" s="22" t="s">
        <v>462</v>
      </c>
      <c r="N251" s="22">
        <v>400</v>
      </c>
      <c r="O251" s="22">
        <v>37.171999999999997</v>
      </c>
      <c r="P251" s="22">
        <v>38.851999999999997</v>
      </c>
      <c r="Q251" s="22">
        <f t="shared" si="233"/>
        <v>1.6799999999999997</v>
      </c>
      <c r="R251" s="21">
        <f t="shared" si="234"/>
        <v>4.1999999999999993</v>
      </c>
      <c r="S251" s="21"/>
      <c r="T251" s="21"/>
      <c r="V251" s="21">
        <v>37.923000000000002</v>
      </c>
      <c r="W251" s="21">
        <f t="shared" ref="W251:W252" si="242">P251-V251</f>
        <v>0.92899999999999494</v>
      </c>
      <c r="X251" s="21">
        <f t="shared" ref="X251:X252" si="243">V251-O251</f>
        <v>0.75100000000000477</v>
      </c>
      <c r="Y251" s="21">
        <f t="shared" ref="Y251:Y252" si="244">(X251/$Q251)*100</f>
        <v>44.70238095238124</v>
      </c>
      <c r="Z251" s="21">
        <f t="shared" ref="Z251:Z252" si="245">((P251-V251)/$Q251)*100</f>
        <v>55.297619047618753</v>
      </c>
      <c r="AA251" s="21"/>
      <c r="AB251" s="21"/>
      <c r="AC251" s="9"/>
      <c r="AD251" s="9"/>
    </row>
    <row r="252" spans="1:30" ht="15.5" customHeight="1">
      <c r="B252" s="12"/>
      <c r="F252" s="12"/>
      <c r="G252" s="54">
        <v>1.93</v>
      </c>
      <c r="H252" s="54">
        <v>2.0499999999999998</v>
      </c>
      <c r="I252" s="54">
        <v>2.0099999999999998</v>
      </c>
      <c r="J252" s="62">
        <f t="shared" si="241"/>
        <v>1.9966666666666664</v>
      </c>
      <c r="K252" s="55"/>
      <c r="L252" s="22" t="s">
        <v>91</v>
      </c>
      <c r="M252" s="22" t="s">
        <v>463</v>
      </c>
      <c r="N252" s="22">
        <v>400</v>
      </c>
      <c r="O252" s="22">
        <v>37.270000000000003</v>
      </c>
      <c r="P252" s="22">
        <v>38.994</v>
      </c>
      <c r="Q252" s="22">
        <f t="shared" ref="Q252:Q254" si="246">P252-O252</f>
        <v>1.7239999999999966</v>
      </c>
      <c r="R252" s="21">
        <f>Q252/0.4</f>
        <v>4.3099999999999916</v>
      </c>
      <c r="S252" s="21"/>
      <c r="T252" s="21"/>
      <c r="V252" s="21">
        <v>38.087000000000003</v>
      </c>
      <c r="W252" s="21">
        <f t="shared" si="242"/>
        <v>0.90699999999999648</v>
      </c>
      <c r="X252" s="21">
        <f t="shared" si="243"/>
        <v>0.81700000000000017</v>
      </c>
      <c r="Y252" s="21">
        <f t="shared" si="244"/>
        <v>47.389791183294768</v>
      </c>
      <c r="Z252" s="21">
        <f t="shared" si="245"/>
        <v>52.610208816705239</v>
      </c>
      <c r="AA252" s="21"/>
      <c r="AB252" s="21"/>
      <c r="AC252" s="9"/>
      <c r="AD252" s="9"/>
    </row>
    <row r="253" spans="1:30" ht="15.5" customHeight="1">
      <c r="B253" s="12"/>
      <c r="F253" s="12"/>
      <c r="G253" s="54">
        <v>1.93</v>
      </c>
      <c r="H253" s="54">
        <v>2.0499999999999998</v>
      </c>
      <c r="I253" s="54">
        <v>2.0099999999999998</v>
      </c>
      <c r="J253" s="62">
        <f t="shared" si="241"/>
        <v>1.9966666666666664</v>
      </c>
      <c r="K253" s="55"/>
      <c r="L253" s="33" t="s">
        <v>4</v>
      </c>
      <c r="M253" s="33" t="s">
        <v>458</v>
      </c>
      <c r="N253" s="33">
        <v>400</v>
      </c>
      <c r="O253" s="33">
        <v>37.654000000000003</v>
      </c>
      <c r="P253" s="33">
        <v>37.624000000000002</v>
      </c>
      <c r="Q253" s="33">
        <f t="shared" si="246"/>
        <v>-3.0000000000001137E-2</v>
      </c>
      <c r="R253" s="31">
        <f>Q253/0.4</f>
        <v>-7.5000000000002842E-2</v>
      </c>
      <c r="S253" s="36"/>
      <c r="T253" s="36"/>
      <c r="U253" s="35"/>
      <c r="V253" s="36"/>
      <c r="W253" s="31"/>
      <c r="X253" s="31"/>
      <c r="Y253" s="31"/>
      <c r="Z253" s="31"/>
      <c r="AA253" s="31"/>
      <c r="AB253" s="31"/>
      <c r="AC253" s="31"/>
      <c r="AD253" s="31"/>
    </row>
    <row r="254" spans="1:30" ht="15.5" customHeight="1">
      <c r="B254" s="12"/>
      <c r="F254" s="12"/>
      <c r="G254" s="54">
        <v>1.93</v>
      </c>
      <c r="H254" s="54">
        <v>2.0499999999999998</v>
      </c>
      <c r="I254" s="54">
        <v>2.0099999999999998</v>
      </c>
      <c r="J254" s="62">
        <f t="shared" si="241"/>
        <v>1.9966666666666664</v>
      </c>
      <c r="K254" s="55"/>
      <c r="L254" s="2" t="s">
        <v>2</v>
      </c>
      <c r="M254" s="2" t="s">
        <v>459</v>
      </c>
      <c r="N254" s="2">
        <v>400</v>
      </c>
      <c r="O254" s="2">
        <v>36.771999999999998</v>
      </c>
      <c r="P254" s="2">
        <v>38.622</v>
      </c>
      <c r="Q254" s="2">
        <f t="shared" si="246"/>
        <v>1.8500000000000014</v>
      </c>
      <c r="R254" s="9">
        <f>Q254/0.4</f>
        <v>4.6250000000000036</v>
      </c>
      <c r="S254" s="21"/>
      <c r="T254" s="21"/>
      <c r="V254" s="21"/>
      <c r="W254" s="9"/>
      <c r="X254" s="9"/>
      <c r="Y254" s="9"/>
      <c r="Z254" s="9"/>
      <c r="AA254" s="9"/>
      <c r="AB254" s="9"/>
      <c r="AC254" s="9"/>
      <c r="AD254" s="9"/>
    </row>
    <row r="255" spans="1:30" ht="15.5" customHeight="1">
      <c r="B255" s="12"/>
      <c r="C255" s="2"/>
      <c r="D255" s="2"/>
      <c r="E255" s="2"/>
      <c r="F255" s="12"/>
      <c r="G255" s="54">
        <v>1.93</v>
      </c>
      <c r="H255" s="54">
        <v>2.0499999999999998</v>
      </c>
      <c r="I255" s="54">
        <v>2.0099999999999998</v>
      </c>
      <c r="J255" s="62">
        <f t="shared" si="241"/>
        <v>1.9966666666666664</v>
      </c>
      <c r="K255" s="55"/>
      <c r="L255" s="2" t="s">
        <v>1</v>
      </c>
      <c r="M255" s="2" t="s">
        <v>137</v>
      </c>
      <c r="N255" s="2">
        <v>400</v>
      </c>
      <c r="O255" s="9">
        <v>36.927</v>
      </c>
      <c r="P255" s="9">
        <v>38.634</v>
      </c>
      <c r="Q255" s="9">
        <f t="shared" ref="Q255" si="247">P255-O255</f>
        <v>1.7070000000000007</v>
      </c>
      <c r="R255" s="9">
        <f t="shared" ref="R255" si="248">Q255/0.4</f>
        <v>4.2675000000000018</v>
      </c>
      <c r="S255" s="21"/>
      <c r="T255" s="21"/>
      <c r="V255" s="21"/>
      <c r="W255" s="9"/>
      <c r="X255" s="9"/>
      <c r="Y255" s="9"/>
      <c r="Z255" s="9"/>
      <c r="AA255" s="9"/>
      <c r="AB255" s="9"/>
      <c r="AC255" s="9"/>
      <c r="AD255" s="9"/>
    </row>
    <row r="256" spans="1:30" ht="15.5" customHeight="1" thickBot="1">
      <c r="A256" s="116"/>
      <c r="B256" s="73"/>
      <c r="C256" s="3"/>
      <c r="D256" s="3"/>
      <c r="E256" s="3"/>
      <c r="F256" s="73"/>
      <c r="G256" s="57">
        <v>1.93</v>
      </c>
      <c r="H256" s="57">
        <v>2.0499999999999998</v>
      </c>
      <c r="I256" s="57">
        <v>2.0099999999999998</v>
      </c>
      <c r="J256" s="81">
        <f t="shared" si="241"/>
        <v>1.9966666666666664</v>
      </c>
      <c r="K256" s="58"/>
      <c r="L256" s="3" t="s">
        <v>0</v>
      </c>
      <c r="M256" s="3" t="s">
        <v>460</v>
      </c>
      <c r="N256" s="3">
        <v>400</v>
      </c>
      <c r="O256" s="3">
        <v>37.659999999999997</v>
      </c>
      <c r="P256" s="3">
        <v>39.418999999999997</v>
      </c>
      <c r="Q256" s="10">
        <f t="shared" ref="Q256" si="249">P256-O256</f>
        <v>1.7590000000000003</v>
      </c>
      <c r="R256" s="10">
        <f t="shared" ref="R256" si="250">Q256/0.4</f>
        <v>4.3975000000000009</v>
      </c>
      <c r="S256" s="42"/>
      <c r="T256" s="42"/>
      <c r="U256" s="6"/>
      <c r="V256" s="42"/>
      <c r="W256" s="10"/>
      <c r="X256" s="10"/>
      <c r="Y256" s="10"/>
      <c r="Z256" s="10"/>
      <c r="AA256" s="10"/>
      <c r="AB256" s="10"/>
      <c r="AC256" s="10"/>
      <c r="AD256" s="10"/>
    </row>
    <row r="257" spans="1:30" ht="15.5" customHeight="1">
      <c r="A257" s="117" t="s">
        <v>457</v>
      </c>
      <c r="B257" s="20" t="s">
        <v>400</v>
      </c>
      <c r="C257" s="2" t="s">
        <v>605</v>
      </c>
      <c r="D257" s="2" t="s">
        <v>606</v>
      </c>
      <c r="E257" s="2" t="s">
        <v>607</v>
      </c>
      <c r="F257" s="12">
        <v>18.3</v>
      </c>
      <c r="G257" s="2">
        <v>1.47</v>
      </c>
      <c r="H257" s="2">
        <v>1.91</v>
      </c>
      <c r="I257" s="2">
        <v>1.48</v>
      </c>
      <c r="J257" s="9">
        <f>AVERAGEA(G257:I257)</f>
        <v>1.6199999999999999</v>
      </c>
      <c r="K257" s="30">
        <f>STDEVA(G257:I257)</f>
        <v>0.25119713374161101</v>
      </c>
      <c r="L257" s="23" t="s">
        <v>87</v>
      </c>
      <c r="M257" s="23" t="s">
        <v>467</v>
      </c>
      <c r="N257" s="23">
        <v>400</v>
      </c>
      <c r="O257" s="23">
        <v>38.311999999999998</v>
      </c>
      <c r="P257" s="23">
        <v>38.999000000000002</v>
      </c>
      <c r="Q257" s="22">
        <f t="shared" ref="Q257:Q258" si="251">P257-O257</f>
        <v>0.68700000000000472</v>
      </c>
      <c r="R257" s="21">
        <f t="shared" ref="R257:R258" si="252">Q257/0.4</f>
        <v>1.7175000000000118</v>
      </c>
      <c r="S257" s="24">
        <f>AVERAGEA(R257:R262)</f>
        <v>1.724166666666666</v>
      </c>
      <c r="T257" s="24">
        <f>STDEVA(R257:R262)</f>
        <v>0.10807019323878041</v>
      </c>
      <c r="U257" s="15"/>
      <c r="V257" s="24">
        <v>38.277000000000001</v>
      </c>
      <c r="W257" s="21">
        <f t="shared" ref="W257" si="253">P257-V257</f>
        <v>0.72200000000000131</v>
      </c>
      <c r="X257" s="25">
        <f t="shared" ref="X257" si="254">V257-O257</f>
        <v>-3.4999999999996589E-2</v>
      </c>
      <c r="Y257" s="25">
        <f t="shared" ref="Y257" si="255">(X257/$Q257)*100</f>
        <v>-5.0946142649194099</v>
      </c>
      <c r="Z257" s="21"/>
      <c r="AA257" s="21"/>
      <c r="AB257" s="21"/>
      <c r="AC257" s="9"/>
      <c r="AD257" s="9"/>
    </row>
    <row r="258" spans="1:30" ht="15.5" customHeight="1">
      <c r="B258" s="12"/>
      <c r="F258" s="12"/>
      <c r="G258" s="54">
        <v>1.47</v>
      </c>
      <c r="H258" s="54">
        <v>1.91</v>
      </c>
      <c r="I258" s="54">
        <v>1.48</v>
      </c>
      <c r="J258" s="62">
        <f t="shared" ref="J258:J262" si="256">AVERAGEA(G258:I258)</f>
        <v>1.6199999999999999</v>
      </c>
      <c r="K258" s="55"/>
      <c r="L258" s="22" t="s">
        <v>89</v>
      </c>
      <c r="M258" s="22" t="s">
        <v>468</v>
      </c>
      <c r="N258" s="22">
        <v>400</v>
      </c>
      <c r="O258" s="22">
        <v>37.207000000000001</v>
      </c>
      <c r="P258" s="22">
        <v>37.86</v>
      </c>
      <c r="Q258" s="22">
        <f t="shared" si="251"/>
        <v>0.65299999999999869</v>
      </c>
      <c r="R258" s="21">
        <f t="shared" si="252"/>
        <v>1.6324999999999967</v>
      </c>
      <c r="S258" s="21"/>
      <c r="T258" s="21"/>
      <c r="V258" s="21">
        <v>37.177999999999997</v>
      </c>
      <c r="W258" s="21">
        <f t="shared" ref="W258:W259" si="257">P258-V258</f>
        <v>0.68200000000000216</v>
      </c>
      <c r="X258" s="25">
        <f t="shared" ref="X258:X259" si="258">V258-O258</f>
        <v>-2.9000000000003467E-2</v>
      </c>
      <c r="Y258" s="25">
        <f t="shared" ref="Y258:Y259" si="259">(X258/$Q258)*100</f>
        <v>-4.4410413476268795</v>
      </c>
      <c r="Z258" s="21"/>
      <c r="AA258" s="21"/>
      <c r="AB258" s="21"/>
      <c r="AC258" s="9"/>
      <c r="AD258" s="9"/>
    </row>
    <row r="259" spans="1:30" ht="15.5" customHeight="1">
      <c r="B259" s="12"/>
      <c r="F259" s="12"/>
      <c r="G259" s="54">
        <v>1.47</v>
      </c>
      <c r="H259" s="54">
        <v>1.91</v>
      </c>
      <c r="I259" s="54">
        <v>1.48</v>
      </c>
      <c r="J259" s="62">
        <f t="shared" si="256"/>
        <v>1.6199999999999999</v>
      </c>
      <c r="K259" s="55"/>
      <c r="L259" s="22" t="s">
        <v>91</v>
      </c>
      <c r="M259" s="22" t="s">
        <v>469</v>
      </c>
      <c r="N259" s="22">
        <v>400</v>
      </c>
      <c r="O259" s="22">
        <v>37.975999999999999</v>
      </c>
      <c r="P259" s="22">
        <v>38.680999999999997</v>
      </c>
      <c r="Q259" s="22">
        <f t="shared" ref="Q259:Q262" si="260">P259-O259</f>
        <v>0.70499999999999829</v>
      </c>
      <c r="R259" s="21">
        <f>Q259/0.4</f>
        <v>1.7624999999999957</v>
      </c>
      <c r="S259" s="21"/>
      <c r="T259" s="21"/>
      <c r="V259" s="21">
        <v>37.956000000000003</v>
      </c>
      <c r="W259" s="21">
        <f t="shared" si="257"/>
        <v>0.72499999999999432</v>
      </c>
      <c r="X259" s="25">
        <f t="shared" si="258"/>
        <v>-1.9999999999996021E-2</v>
      </c>
      <c r="Y259" s="25">
        <f t="shared" si="259"/>
        <v>-2.8368794326235558</v>
      </c>
      <c r="Z259" s="21"/>
      <c r="AA259" s="21"/>
      <c r="AB259" s="21"/>
      <c r="AC259" s="9"/>
      <c r="AD259" s="9"/>
    </row>
    <row r="260" spans="1:30" ht="15.5" customHeight="1">
      <c r="B260" s="12"/>
      <c r="F260" s="12"/>
      <c r="G260" s="54">
        <v>1.47</v>
      </c>
      <c r="H260" s="54">
        <v>1.91</v>
      </c>
      <c r="I260" s="54">
        <v>1.48</v>
      </c>
      <c r="J260" s="62">
        <f t="shared" si="256"/>
        <v>1.6199999999999999</v>
      </c>
      <c r="K260" s="55"/>
      <c r="L260" s="2" t="s">
        <v>2</v>
      </c>
      <c r="M260" s="2" t="s">
        <v>464</v>
      </c>
      <c r="N260" s="2">
        <v>400</v>
      </c>
      <c r="O260" s="2">
        <v>37.350999999999999</v>
      </c>
      <c r="P260" s="2">
        <v>38.048999999999999</v>
      </c>
      <c r="Q260" s="2">
        <f t="shared" si="260"/>
        <v>0.6980000000000004</v>
      </c>
      <c r="R260" s="9">
        <f>Q260/0.4</f>
        <v>1.745000000000001</v>
      </c>
      <c r="S260" s="21"/>
      <c r="T260" s="21"/>
      <c r="V260" s="21"/>
      <c r="W260" s="21"/>
      <c r="X260" s="9"/>
      <c r="Y260" s="9"/>
      <c r="Z260" s="9"/>
      <c r="AA260" s="9"/>
      <c r="AB260" s="9"/>
      <c r="AC260" s="9"/>
      <c r="AD260" s="9"/>
    </row>
    <row r="261" spans="1:30" ht="15.5" customHeight="1">
      <c r="B261" s="12"/>
      <c r="C261" s="2"/>
      <c r="D261" s="2"/>
      <c r="E261" s="2"/>
      <c r="F261" s="12"/>
      <c r="G261" s="54">
        <v>1.47</v>
      </c>
      <c r="H261" s="54">
        <v>1.91</v>
      </c>
      <c r="I261" s="54">
        <v>1.48</v>
      </c>
      <c r="J261" s="62">
        <f t="shared" si="256"/>
        <v>1.6199999999999999</v>
      </c>
      <c r="K261" s="55"/>
      <c r="L261" s="2" t="s">
        <v>1</v>
      </c>
      <c r="M261" s="2" t="s">
        <v>465</v>
      </c>
      <c r="N261" s="2">
        <v>400</v>
      </c>
      <c r="O261" s="2">
        <v>36.286000000000001</v>
      </c>
      <c r="P261" s="2">
        <v>36.921999999999997</v>
      </c>
      <c r="Q261" s="2">
        <f t="shared" si="260"/>
        <v>0.63599999999999568</v>
      </c>
      <c r="R261" s="9">
        <f>Q261/0.4</f>
        <v>1.5899999999999892</v>
      </c>
      <c r="S261" s="21"/>
      <c r="T261" s="21"/>
      <c r="V261" s="21"/>
      <c r="W261" s="9"/>
      <c r="X261" s="9"/>
      <c r="Y261" s="9"/>
      <c r="Z261" s="9"/>
      <c r="AA261" s="9"/>
      <c r="AB261" s="9"/>
      <c r="AC261" s="9"/>
      <c r="AD261" s="9"/>
    </row>
    <row r="262" spans="1:30" ht="15.5" customHeight="1" thickBot="1">
      <c r="A262" s="116"/>
      <c r="B262" s="73"/>
      <c r="C262" s="3"/>
      <c r="D262" s="3"/>
      <c r="E262" s="3"/>
      <c r="F262" s="12"/>
      <c r="G262" s="54">
        <v>1.47</v>
      </c>
      <c r="H262" s="54">
        <v>1.91</v>
      </c>
      <c r="I262" s="54">
        <v>1.48</v>
      </c>
      <c r="J262" s="81">
        <f t="shared" si="256"/>
        <v>1.6199999999999999</v>
      </c>
      <c r="K262" s="58"/>
      <c r="L262" s="3" t="s">
        <v>0</v>
      </c>
      <c r="M262" s="3" t="s">
        <v>466</v>
      </c>
      <c r="N262" s="3">
        <v>400</v>
      </c>
      <c r="O262" s="3">
        <v>37.716999999999999</v>
      </c>
      <c r="P262" s="3">
        <v>38.475999999999999</v>
      </c>
      <c r="Q262" s="3">
        <f t="shared" si="260"/>
        <v>0.75900000000000034</v>
      </c>
      <c r="R262" s="10">
        <f>Q262/0.4</f>
        <v>1.8975000000000009</v>
      </c>
      <c r="S262" s="42"/>
      <c r="T262" s="42"/>
      <c r="U262" s="6"/>
      <c r="V262" s="42"/>
      <c r="W262" s="10"/>
      <c r="X262" s="10"/>
      <c r="Y262" s="10"/>
      <c r="Z262" s="10"/>
      <c r="AA262" s="10"/>
      <c r="AB262" s="10"/>
      <c r="AC262" s="10"/>
      <c r="AD262" s="10"/>
    </row>
    <row r="263" spans="1:30" ht="15" customHeight="1">
      <c r="A263" s="117" t="s">
        <v>272</v>
      </c>
      <c r="B263" s="20" t="s">
        <v>138</v>
      </c>
      <c r="C263" s="2" t="s">
        <v>608</v>
      </c>
      <c r="D263" s="2" t="s">
        <v>609</v>
      </c>
      <c r="E263" s="2" t="s">
        <v>610</v>
      </c>
      <c r="F263" s="20">
        <v>6</v>
      </c>
      <c r="G263" s="8">
        <v>4.21</v>
      </c>
      <c r="H263" s="8">
        <v>4.16</v>
      </c>
      <c r="I263" s="8">
        <v>4.3</v>
      </c>
      <c r="J263" s="9">
        <f>AVERAGEA(G263:I263)</f>
        <v>4.2233333333333336</v>
      </c>
      <c r="K263" s="30">
        <f>STDEVA(G263:I263)</f>
        <v>7.0945988845975722E-2</v>
      </c>
      <c r="L263" s="23" t="s">
        <v>87</v>
      </c>
      <c r="M263" s="23" t="s">
        <v>189</v>
      </c>
      <c r="N263" s="23">
        <v>270</v>
      </c>
      <c r="O263" s="24">
        <v>38.005000000000003</v>
      </c>
      <c r="P263" s="24">
        <v>38.957000000000001</v>
      </c>
      <c r="Q263" s="24">
        <f>P263-O263</f>
        <v>0.95199999999999818</v>
      </c>
      <c r="R263" s="24">
        <f>Q263/0.27</f>
        <v>3.525925925925919</v>
      </c>
      <c r="S263" s="24">
        <f>AVERAGEA(R263:R265,R267:R269)</f>
        <v>3.8086419753086385</v>
      </c>
      <c r="T263" s="24">
        <f>STDEVA(R263:R265,R267:R269)</f>
        <v>0.22683686017482774</v>
      </c>
      <c r="U263" s="15"/>
      <c r="V263" s="24">
        <v>38.679000000000002</v>
      </c>
      <c r="W263" s="21">
        <f t="shared" ref="W263" si="261">P263-V263</f>
        <v>0.27799999999999869</v>
      </c>
      <c r="X263" s="21">
        <f t="shared" ref="X263" si="262">V263-O263</f>
        <v>0.67399999999999949</v>
      </c>
      <c r="Y263" s="21">
        <f t="shared" ref="Y263" si="263">(X263/$Q263)*100</f>
        <v>70.798319327731178</v>
      </c>
      <c r="Z263" s="21">
        <f t="shared" ref="Z263" si="264">((P263-V263)/$Q263)*100</f>
        <v>29.201680672268825</v>
      </c>
      <c r="AA263" s="21">
        <f t="shared" ref="AA263" si="265">AVERAGEA(Y263:Y264)</f>
        <v>63.624966115478614</v>
      </c>
      <c r="AB263" s="21">
        <f t="shared" ref="AB263" si="266">AVERAGEA(Z263:Z264)</f>
        <v>36.375033884521386</v>
      </c>
      <c r="AC263" s="9">
        <f>STDEVA(Y263:Y265)</f>
        <v>8.0493516361082325</v>
      </c>
      <c r="AD263" s="9">
        <f>STDEVA(Z263:Z265)</f>
        <v>8.0493516361082325</v>
      </c>
    </row>
    <row r="264" spans="1:30" ht="15.5" customHeight="1">
      <c r="B264" s="12"/>
      <c r="F264" s="12"/>
      <c r="G264" s="54">
        <v>4.21</v>
      </c>
      <c r="H264" s="54">
        <v>4.16</v>
      </c>
      <c r="I264" s="54">
        <v>4.3</v>
      </c>
      <c r="J264" s="62">
        <f t="shared" ref="J264:J269" si="267">AVERAGEA(G264:I264)</f>
        <v>4.2233333333333336</v>
      </c>
      <c r="K264" s="55"/>
      <c r="L264" s="22" t="s">
        <v>89</v>
      </c>
      <c r="M264" s="22" t="s">
        <v>474</v>
      </c>
      <c r="N264" s="22">
        <v>270</v>
      </c>
      <c r="O264" s="22">
        <v>36.884</v>
      </c>
      <c r="P264" s="22">
        <v>38</v>
      </c>
      <c r="Q264" s="21">
        <f t="shared" ref="Q264:Q266" si="268">P264-O264</f>
        <v>1.1159999999999997</v>
      </c>
      <c r="R264" s="21">
        <f t="shared" ref="R264:R265" si="269">Q264/0.27</f>
        <v>4.133333333333332</v>
      </c>
      <c r="S264" s="21"/>
      <c r="T264" s="21"/>
      <c r="V264" s="21">
        <v>37.514000000000003</v>
      </c>
      <c r="W264" s="21">
        <f t="shared" ref="W264:W265" si="270">P264-V264</f>
        <v>0.4859999999999971</v>
      </c>
      <c r="X264" s="21">
        <f t="shared" ref="X264:X265" si="271">V264-O264</f>
        <v>0.63000000000000256</v>
      </c>
      <c r="Y264" s="21">
        <f t="shared" ref="Y264:Y265" si="272">(X264/$Q264)*100</f>
        <v>56.451612903226057</v>
      </c>
      <c r="Z264" s="21">
        <f t="shared" ref="Z264:Z265" si="273">((P264-V264)/$Q264)*100</f>
        <v>43.548387096773951</v>
      </c>
      <c r="AA264" s="21"/>
      <c r="AB264" s="21"/>
      <c r="AC264" s="9"/>
      <c r="AD264" s="9"/>
    </row>
    <row r="265" spans="1:30" ht="15.5" customHeight="1">
      <c r="B265" s="12"/>
      <c r="F265" s="12"/>
      <c r="G265" s="54">
        <v>4.21</v>
      </c>
      <c r="H265" s="54">
        <v>4.16</v>
      </c>
      <c r="I265" s="54">
        <v>4.3</v>
      </c>
      <c r="J265" s="62">
        <f t="shared" si="267"/>
        <v>4.2233333333333336</v>
      </c>
      <c r="K265" s="55"/>
      <c r="L265" s="22" t="s">
        <v>91</v>
      </c>
      <c r="M265" s="22" t="s">
        <v>475</v>
      </c>
      <c r="N265" s="22">
        <v>270</v>
      </c>
      <c r="O265" s="22">
        <v>37.048000000000002</v>
      </c>
      <c r="P265" s="22">
        <v>38.048000000000002</v>
      </c>
      <c r="Q265" s="21">
        <f t="shared" si="268"/>
        <v>1</v>
      </c>
      <c r="R265" s="21">
        <f t="shared" si="269"/>
        <v>3.7037037037037033</v>
      </c>
      <c r="S265" s="21"/>
      <c r="T265" s="21"/>
      <c r="V265" s="21">
        <v>37.621000000000002</v>
      </c>
      <c r="W265" s="21">
        <f t="shared" si="270"/>
        <v>0.4269999999999996</v>
      </c>
      <c r="X265" s="21">
        <f t="shared" si="271"/>
        <v>0.5730000000000004</v>
      </c>
      <c r="Y265" s="21">
        <f t="shared" si="272"/>
        <v>57.30000000000004</v>
      </c>
      <c r="Z265" s="21">
        <f t="shared" si="273"/>
        <v>42.69999999999996</v>
      </c>
      <c r="AA265" s="21"/>
      <c r="AB265" s="21"/>
      <c r="AC265" s="9"/>
      <c r="AD265" s="9"/>
    </row>
    <row r="266" spans="1:30" ht="15.5" customHeight="1">
      <c r="B266" s="12"/>
      <c r="C266" s="2"/>
      <c r="D266" s="2"/>
      <c r="E266" s="2"/>
      <c r="F266" s="12"/>
      <c r="G266" s="54">
        <v>1.93</v>
      </c>
      <c r="H266" s="54">
        <v>2.0499999999999998</v>
      </c>
      <c r="I266" s="54">
        <v>2.0099999999999998</v>
      </c>
      <c r="J266" s="62">
        <f t="shared" si="267"/>
        <v>1.9966666666666664</v>
      </c>
      <c r="K266" s="55"/>
      <c r="L266" s="33" t="s">
        <v>4</v>
      </c>
      <c r="M266" s="33" t="s">
        <v>489</v>
      </c>
      <c r="N266" s="33"/>
      <c r="O266" s="33">
        <v>36.603999999999999</v>
      </c>
      <c r="P266" s="33">
        <v>36.537999999999997</v>
      </c>
      <c r="Q266" s="33">
        <f t="shared" si="268"/>
        <v>-6.6000000000002501E-2</v>
      </c>
      <c r="R266" s="31">
        <f>Q266/0.4</f>
        <v>-0.16500000000000625</v>
      </c>
      <c r="S266" s="36"/>
      <c r="T266" s="36"/>
      <c r="U266" s="35"/>
      <c r="V266" s="36"/>
      <c r="W266" s="31"/>
      <c r="X266" s="31"/>
      <c r="Y266" s="31"/>
      <c r="Z266" s="31"/>
      <c r="AA266" s="31"/>
      <c r="AB266" s="31"/>
      <c r="AC266" s="31"/>
      <c r="AD266" s="31"/>
    </row>
    <row r="267" spans="1:30" ht="15.5" customHeight="1">
      <c r="B267" s="12"/>
      <c r="C267" s="2"/>
      <c r="D267" s="2"/>
      <c r="E267" s="2"/>
      <c r="F267" s="12"/>
      <c r="G267" s="54">
        <v>4.21</v>
      </c>
      <c r="H267" s="54">
        <v>4.16</v>
      </c>
      <c r="I267" s="54">
        <v>4.3</v>
      </c>
      <c r="J267" s="62">
        <f t="shared" si="267"/>
        <v>4.2233333333333336</v>
      </c>
      <c r="K267" s="55"/>
      <c r="L267" s="2" t="s">
        <v>2</v>
      </c>
      <c r="M267" s="2" t="s">
        <v>139</v>
      </c>
      <c r="N267" s="2">
        <v>270</v>
      </c>
      <c r="O267" s="9">
        <v>37.237000000000002</v>
      </c>
      <c r="P267" s="9">
        <v>38.219000000000001</v>
      </c>
      <c r="Q267" s="9">
        <f t="shared" ref="Q267:Q269" si="274">P267-O267</f>
        <v>0.98199999999999932</v>
      </c>
      <c r="R267" s="9">
        <f>Q267/0.27</f>
        <v>3.6370370370370342</v>
      </c>
      <c r="S267" s="72"/>
      <c r="T267" s="71"/>
      <c r="V267" s="21"/>
      <c r="W267" s="9"/>
      <c r="X267" s="9"/>
      <c r="Y267" s="9"/>
      <c r="Z267" s="9"/>
      <c r="AA267" s="9"/>
      <c r="AB267" s="9"/>
      <c r="AC267" s="9"/>
      <c r="AD267" s="9"/>
    </row>
    <row r="268" spans="1:30" ht="15.5" customHeight="1">
      <c r="B268" s="12"/>
      <c r="C268" s="2"/>
      <c r="D268" s="2"/>
      <c r="E268" s="2"/>
      <c r="F268" s="12"/>
      <c r="G268" s="54">
        <v>4.21</v>
      </c>
      <c r="H268" s="54">
        <v>4.16</v>
      </c>
      <c r="I268" s="54">
        <v>4.3</v>
      </c>
      <c r="J268" s="62">
        <f t="shared" si="267"/>
        <v>4.2233333333333336</v>
      </c>
      <c r="K268" s="55"/>
      <c r="L268" s="2" t="s">
        <v>1</v>
      </c>
      <c r="M268" s="2" t="s">
        <v>140</v>
      </c>
      <c r="N268" s="2">
        <v>270</v>
      </c>
      <c r="O268" s="9">
        <v>36.476999999999997</v>
      </c>
      <c r="P268" s="9">
        <v>37.548999999999999</v>
      </c>
      <c r="Q268" s="9">
        <f t="shared" si="274"/>
        <v>1.0720000000000027</v>
      </c>
      <c r="R268" s="9">
        <f t="shared" ref="R268:R269" si="275">Q268/0.27</f>
        <v>3.9703703703703801</v>
      </c>
      <c r="S268" s="72"/>
      <c r="T268" s="71"/>
      <c r="V268" s="21"/>
      <c r="W268" s="9"/>
      <c r="X268" s="9"/>
      <c r="Y268" s="9"/>
      <c r="Z268" s="9"/>
      <c r="AA268" s="9"/>
      <c r="AB268" s="9"/>
      <c r="AC268" s="9"/>
      <c r="AD268" s="9"/>
    </row>
    <row r="269" spans="1:30" ht="15.5" customHeight="1" thickBot="1">
      <c r="A269" s="116"/>
      <c r="B269" s="73"/>
      <c r="C269" s="3"/>
      <c r="D269" s="3"/>
      <c r="E269" s="3"/>
      <c r="F269" s="73"/>
      <c r="G269" s="57">
        <v>4.21</v>
      </c>
      <c r="H269" s="57">
        <v>4.16</v>
      </c>
      <c r="I269" s="57">
        <v>4.3</v>
      </c>
      <c r="J269" s="81">
        <f t="shared" si="267"/>
        <v>4.2233333333333336</v>
      </c>
      <c r="K269" s="58"/>
      <c r="L269" s="3" t="s">
        <v>0</v>
      </c>
      <c r="M269" s="3" t="s">
        <v>470</v>
      </c>
      <c r="N269" s="3">
        <v>270</v>
      </c>
      <c r="O269" s="3">
        <v>37.124000000000002</v>
      </c>
      <c r="P269" s="3">
        <v>38.171999999999997</v>
      </c>
      <c r="Q269" s="10">
        <f t="shared" si="274"/>
        <v>1.0479999999999947</v>
      </c>
      <c r="R269" s="10">
        <f t="shared" si="275"/>
        <v>3.8814814814814618</v>
      </c>
      <c r="S269" s="42"/>
      <c r="T269" s="42"/>
      <c r="U269" s="6"/>
      <c r="V269" s="42"/>
      <c r="W269" s="10"/>
      <c r="X269" s="10"/>
      <c r="Y269" s="10"/>
      <c r="Z269" s="10"/>
      <c r="AA269" s="10"/>
      <c r="AB269" s="10"/>
      <c r="AC269" s="10"/>
      <c r="AD269" s="10"/>
    </row>
    <row r="270" spans="1:30" ht="15.5" customHeight="1">
      <c r="A270" s="112" t="s">
        <v>239</v>
      </c>
      <c r="B270" s="20" t="s">
        <v>141</v>
      </c>
      <c r="C270" s="2" t="s">
        <v>611</v>
      </c>
      <c r="D270" s="2" t="s">
        <v>612</v>
      </c>
      <c r="E270" s="2" t="s">
        <v>581</v>
      </c>
      <c r="F270" s="20">
        <v>8.6</v>
      </c>
      <c r="G270" s="8">
        <v>1.47</v>
      </c>
      <c r="H270" s="8">
        <v>2.21</v>
      </c>
      <c r="I270" s="8">
        <v>1.58</v>
      </c>
      <c r="J270" s="9">
        <f t="shared" ref="J270" si="276">AVERAGEA(G270:I270)</f>
        <v>1.7533333333333332</v>
      </c>
      <c r="K270" s="30">
        <f>STDEVA(G270:I270)</f>
        <v>0.39929103838344948</v>
      </c>
      <c r="L270" s="23" t="s">
        <v>87</v>
      </c>
      <c r="M270" s="22" t="s">
        <v>471</v>
      </c>
      <c r="N270" s="22">
        <v>400</v>
      </c>
      <c r="O270" s="22">
        <v>37.173000000000002</v>
      </c>
      <c r="P270" s="22">
        <v>38.75</v>
      </c>
      <c r="Q270" s="22">
        <f t="shared" ref="Q270" si="277">P270-O270</f>
        <v>1.5769999999999982</v>
      </c>
      <c r="R270" s="21">
        <f t="shared" ref="R270:R272" si="278">Q270/0.4</f>
        <v>3.9424999999999955</v>
      </c>
      <c r="S270" s="21">
        <f>AVERAGEA(R270:R275)</f>
        <v>2.2037500000000008</v>
      </c>
      <c r="T270" s="21">
        <f>STDEVA(R270:R275)</f>
        <v>1.0447724034448831</v>
      </c>
      <c r="V270" s="21">
        <v>37.154000000000003</v>
      </c>
      <c r="W270" s="21">
        <f t="shared" ref="W270" si="279">P270-V270</f>
        <v>1.5959999999999965</v>
      </c>
      <c r="X270" s="25">
        <f t="shared" ref="X270" si="280">V270-O270</f>
        <v>-1.8999999999998352E-2</v>
      </c>
      <c r="Y270" s="21"/>
      <c r="Z270" s="21"/>
      <c r="AA270" s="21"/>
      <c r="AB270" s="21"/>
      <c r="AC270" s="9"/>
      <c r="AD270" s="9"/>
    </row>
    <row r="271" spans="1:30" ht="15.5" customHeight="1">
      <c r="A271" s="112" t="s">
        <v>273</v>
      </c>
      <c r="B271" s="12"/>
      <c r="F271" s="12"/>
      <c r="G271" s="54">
        <v>1.47</v>
      </c>
      <c r="H271" s="54">
        <v>2.21</v>
      </c>
      <c r="I271" s="54">
        <v>1.58</v>
      </c>
      <c r="J271" s="62">
        <f t="shared" ref="J271:J274" si="281">AVERAGEA(G271:I271)</f>
        <v>1.7533333333333332</v>
      </c>
      <c r="K271" s="55"/>
      <c r="L271" s="22" t="s">
        <v>89</v>
      </c>
      <c r="M271" s="22" t="s">
        <v>472</v>
      </c>
      <c r="N271" s="22">
        <v>400</v>
      </c>
      <c r="O271" s="22">
        <v>36.375</v>
      </c>
      <c r="P271" s="22">
        <v>37.6</v>
      </c>
      <c r="Q271" s="22">
        <f t="shared" ref="Q271" si="282">P271-O271</f>
        <v>1.2250000000000014</v>
      </c>
      <c r="R271" s="21">
        <f t="shared" si="278"/>
        <v>3.0625000000000036</v>
      </c>
      <c r="S271" s="21"/>
      <c r="T271" s="21"/>
      <c r="V271" s="21">
        <v>37.064999999999998</v>
      </c>
      <c r="W271" s="21">
        <f t="shared" ref="W271:W272" si="283">P271-V271</f>
        <v>0.53500000000000369</v>
      </c>
      <c r="X271" s="21">
        <f t="shared" ref="X271:X272" si="284">V271-O271</f>
        <v>0.68999999999999773</v>
      </c>
      <c r="Y271" s="21">
        <f t="shared" ref="Y271:Y272" si="285">(X271/$Q271)*100</f>
        <v>56.326530612244653</v>
      </c>
      <c r="Z271" s="21">
        <f t="shared" ref="Z271:Z272" si="286">((P271-V271)/$Q271)*100</f>
        <v>43.673469387755354</v>
      </c>
      <c r="AA271" s="21">
        <f t="shared" ref="AA271" si="287">AVERAGEA(Y271:Y272)</f>
        <v>54.545571783215678</v>
      </c>
      <c r="AB271" s="21">
        <f t="shared" ref="AB271" si="288">AVERAGEA(Z271:Z272)</f>
        <v>45.454428216784329</v>
      </c>
      <c r="AC271" s="9">
        <f>STDEVA(Y271:Y273)</f>
        <v>2.5186561300408883</v>
      </c>
      <c r="AD271" s="9">
        <f>STDEVA(Z271:Z273)</f>
        <v>2.518656130040883</v>
      </c>
    </row>
    <row r="272" spans="1:30" ht="15.5" customHeight="1">
      <c r="B272" s="12"/>
      <c r="C272" s="2"/>
      <c r="D272" s="2"/>
      <c r="E272" s="2"/>
      <c r="F272" s="12"/>
      <c r="G272" s="54">
        <v>1.47</v>
      </c>
      <c r="H272" s="54">
        <v>2.21</v>
      </c>
      <c r="I272" s="54">
        <v>1.58</v>
      </c>
      <c r="J272" s="62">
        <f t="shared" si="281"/>
        <v>1.7533333333333332</v>
      </c>
      <c r="K272" s="55"/>
      <c r="L272" s="22" t="s">
        <v>91</v>
      </c>
      <c r="M272" s="22" t="s">
        <v>473</v>
      </c>
      <c r="N272" s="22">
        <v>400</v>
      </c>
      <c r="O272" s="22">
        <v>37.405999999999999</v>
      </c>
      <c r="P272" s="22">
        <v>38.039000000000001</v>
      </c>
      <c r="Q272" s="22">
        <f t="shared" ref="Q272" si="289">P272-O272</f>
        <v>0.63300000000000267</v>
      </c>
      <c r="R272" s="21">
        <f t="shared" si="278"/>
        <v>1.5825000000000067</v>
      </c>
      <c r="S272" s="21"/>
      <c r="T272" s="21"/>
      <c r="V272" s="21">
        <v>37.74</v>
      </c>
      <c r="W272" s="21">
        <f t="shared" si="283"/>
        <v>0.29899999999999949</v>
      </c>
      <c r="X272" s="21">
        <f t="shared" si="284"/>
        <v>0.33400000000000318</v>
      </c>
      <c r="Y272" s="21">
        <f t="shared" si="285"/>
        <v>52.764612954186696</v>
      </c>
      <c r="Z272" s="21">
        <f t="shared" si="286"/>
        <v>47.235387045813304</v>
      </c>
      <c r="AA272" s="21"/>
      <c r="AB272" s="21"/>
      <c r="AC272" s="9"/>
      <c r="AD272" s="9"/>
    </row>
    <row r="273" spans="1:30" ht="15.5" customHeight="1">
      <c r="B273" s="69"/>
      <c r="F273" s="69"/>
      <c r="G273" s="54">
        <v>1.47</v>
      </c>
      <c r="H273" s="54">
        <v>2.21</v>
      </c>
      <c r="I273" s="54">
        <v>1.58</v>
      </c>
      <c r="J273" s="62">
        <f t="shared" si="281"/>
        <v>1.7533333333333332</v>
      </c>
      <c r="K273" s="55"/>
      <c r="L273" s="2" t="s">
        <v>2</v>
      </c>
      <c r="M273" s="2" t="s">
        <v>142</v>
      </c>
      <c r="N273" s="2">
        <v>400</v>
      </c>
      <c r="O273" s="9">
        <v>37.317</v>
      </c>
      <c r="P273" s="9">
        <v>37.905000000000001</v>
      </c>
      <c r="Q273" s="9">
        <f t="shared" ref="Q273:Q353" si="290">P273-O273</f>
        <v>0.58800000000000097</v>
      </c>
      <c r="R273" s="9">
        <f>Q273/0.4</f>
        <v>1.4700000000000024</v>
      </c>
      <c r="S273" s="21"/>
      <c r="T273" s="43"/>
      <c r="V273" s="43"/>
      <c r="W273" s="48"/>
      <c r="X273" s="48"/>
      <c r="Y273" s="48"/>
      <c r="Z273" s="48"/>
      <c r="AA273" s="9"/>
      <c r="AB273" s="9"/>
      <c r="AC273" s="9"/>
      <c r="AD273" s="9"/>
    </row>
    <row r="274" spans="1:30" ht="15.5" customHeight="1">
      <c r="B274" s="69"/>
      <c r="F274" s="69"/>
      <c r="G274" s="54">
        <v>1.47</v>
      </c>
      <c r="H274" s="54">
        <v>2.21</v>
      </c>
      <c r="I274" s="54">
        <v>1.58</v>
      </c>
      <c r="J274" s="62">
        <f t="shared" si="281"/>
        <v>1.7533333333333332</v>
      </c>
      <c r="K274" s="55"/>
      <c r="L274" s="2" t="s">
        <v>130</v>
      </c>
      <c r="M274" s="2" t="s">
        <v>143</v>
      </c>
      <c r="N274" s="2">
        <v>400</v>
      </c>
      <c r="O274" s="9">
        <v>36.892000000000003</v>
      </c>
      <c r="P274" s="9">
        <v>37.533000000000001</v>
      </c>
      <c r="Q274" s="9">
        <f t="shared" si="290"/>
        <v>0.64099999999999824</v>
      </c>
      <c r="R274" s="9">
        <f t="shared" ref="R274:R275" si="291">Q274/0.4</f>
        <v>1.6024999999999956</v>
      </c>
      <c r="S274" s="21"/>
      <c r="T274" s="43"/>
      <c r="V274" s="43"/>
      <c r="W274" s="48"/>
      <c r="X274" s="48"/>
      <c r="Y274" s="48"/>
      <c r="Z274" s="48"/>
      <c r="AA274" s="9"/>
      <c r="AB274" s="9"/>
      <c r="AC274" s="9"/>
      <c r="AD274" s="9"/>
    </row>
    <row r="275" spans="1:30" ht="15.5" customHeight="1" thickBot="1">
      <c r="A275" s="116"/>
      <c r="B275" s="73"/>
      <c r="C275" s="3"/>
      <c r="D275" s="3"/>
      <c r="E275" s="3"/>
      <c r="F275" s="73"/>
      <c r="G275" s="57">
        <v>1.47</v>
      </c>
      <c r="H275" s="57">
        <v>2.21</v>
      </c>
      <c r="I275" s="57">
        <v>1.58</v>
      </c>
      <c r="J275" s="81">
        <f t="shared" ref="J275" si="292">AVERAGEA(G275:I275)</f>
        <v>1.7533333333333332</v>
      </c>
      <c r="K275" s="58"/>
      <c r="L275" s="3" t="s">
        <v>144</v>
      </c>
      <c r="M275" s="3" t="s">
        <v>145</v>
      </c>
      <c r="N275" s="3">
        <v>400</v>
      </c>
      <c r="O275" s="10">
        <v>36.677999999999997</v>
      </c>
      <c r="P275" s="10">
        <v>37.302999999999997</v>
      </c>
      <c r="Q275" s="10">
        <f t="shared" si="290"/>
        <v>0.625</v>
      </c>
      <c r="R275" s="10">
        <f t="shared" si="291"/>
        <v>1.5625</v>
      </c>
      <c r="S275" s="42"/>
      <c r="T275" s="44"/>
      <c r="U275" s="6"/>
      <c r="V275" s="44"/>
      <c r="W275" s="49"/>
      <c r="X275" s="49"/>
      <c r="Y275" s="49"/>
      <c r="Z275" s="49"/>
      <c r="AA275" s="10"/>
      <c r="AB275" s="10"/>
      <c r="AC275" s="10"/>
      <c r="AD275" s="10"/>
    </row>
    <row r="276" spans="1:30" ht="15.5" customHeight="1">
      <c r="A276" s="112" t="s">
        <v>239</v>
      </c>
      <c r="B276" s="12" t="s">
        <v>146</v>
      </c>
      <c r="C276" s="2" t="s">
        <v>613</v>
      </c>
      <c r="D276" s="2" t="s">
        <v>614</v>
      </c>
      <c r="E276" s="2" t="s">
        <v>615</v>
      </c>
      <c r="F276" s="12">
        <v>39</v>
      </c>
      <c r="G276" s="2">
        <v>1.22</v>
      </c>
      <c r="H276" s="2">
        <v>1.05</v>
      </c>
      <c r="I276" s="2">
        <v>1.08</v>
      </c>
      <c r="J276" s="9">
        <f>AVERAGEA(G276:I276)</f>
        <v>1.1166666666666667</v>
      </c>
      <c r="K276" s="30">
        <f>STDEVA(G276:I276)</f>
        <v>9.0737717258774622E-2</v>
      </c>
      <c r="L276" s="22" t="s">
        <v>188</v>
      </c>
      <c r="M276" s="22" t="s">
        <v>190</v>
      </c>
      <c r="N276" s="22">
        <v>635</v>
      </c>
      <c r="O276" s="21">
        <v>36.348999999999997</v>
      </c>
      <c r="P276" s="21">
        <v>37.116999999999997</v>
      </c>
      <c r="Q276" s="21">
        <f t="shared" si="290"/>
        <v>0.76800000000000068</v>
      </c>
      <c r="R276" s="21">
        <f>Q276/0.635</f>
        <v>1.2094488188976389</v>
      </c>
      <c r="S276" s="24">
        <f>AVERAGEA(R276:R278,R280:R282)</f>
        <v>1.2364829396325436</v>
      </c>
      <c r="T276" s="24">
        <f>STDEVA(R276:R278,R280:R282)</f>
        <v>0.18462554944134787</v>
      </c>
      <c r="U276" s="26"/>
      <c r="V276" s="21">
        <v>36.828000000000003</v>
      </c>
      <c r="W276" s="21">
        <v>0.28899999999999437</v>
      </c>
      <c r="X276" s="9">
        <v>0.47900000000000631</v>
      </c>
      <c r="Y276" s="21">
        <v>62.369791666667432</v>
      </c>
      <c r="Z276" s="21">
        <v>37.630208333332568</v>
      </c>
      <c r="AA276" s="21">
        <v>63.285487549309991</v>
      </c>
      <c r="AB276" s="21">
        <v>36.714512450690009</v>
      </c>
      <c r="AC276" s="9">
        <v>1.2949895362423145</v>
      </c>
      <c r="AD276" s="9">
        <v>1.2949895362423145</v>
      </c>
    </row>
    <row r="277" spans="1:30" ht="15.5" customHeight="1">
      <c r="A277" s="112" t="s">
        <v>274</v>
      </c>
      <c r="B277" s="12"/>
      <c r="C277" s="2"/>
      <c r="D277" s="2"/>
      <c r="E277" s="2"/>
      <c r="F277" s="12"/>
      <c r="G277" s="54">
        <v>1.22</v>
      </c>
      <c r="H277" s="54">
        <v>1.05</v>
      </c>
      <c r="I277" s="54">
        <v>1.08</v>
      </c>
      <c r="J277" s="62">
        <f t="shared" ref="J277:J282" si="293">AVERAGEA(G277:I277)</f>
        <v>1.1166666666666667</v>
      </c>
      <c r="K277" s="55"/>
      <c r="L277" s="22" t="s">
        <v>191</v>
      </c>
      <c r="M277" s="22" t="s">
        <v>190</v>
      </c>
      <c r="N277" s="22">
        <v>635</v>
      </c>
      <c r="O277" s="21">
        <v>36.841000000000001</v>
      </c>
      <c r="P277" s="21">
        <v>37.854999999999997</v>
      </c>
      <c r="Q277" s="21">
        <f>P277-O277</f>
        <v>1.0139999999999958</v>
      </c>
      <c r="R277" s="21">
        <f t="shared" ref="R277:R278" si="294">Q277/0.635</f>
        <v>1.5968503937007807</v>
      </c>
      <c r="S277" s="21"/>
      <c r="T277" s="22"/>
      <c r="U277" s="26"/>
      <c r="V277" s="21">
        <v>37.491999999999997</v>
      </c>
      <c r="W277" s="21">
        <v>0.36299999999999955</v>
      </c>
      <c r="X277" s="9">
        <v>0.65099999999999625</v>
      </c>
      <c r="Y277" s="9">
        <v>64.201183431952558</v>
      </c>
      <c r="Z277" s="9">
        <v>35.798816568047442</v>
      </c>
      <c r="AA277" s="21"/>
      <c r="AB277" s="21"/>
      <c r="AC277" s="9"/>
      <c r="AD277" s="9"/>
    </row>
    <row r="278" spans="1:30" ht="15.5" customHeight="1">
      <c r="B278" s="12"/>
      <c r="C278" s="2"/>
      <c r="D278" s="2"/>
      <c r="E278" s="2"/>
      <c r="F278" s="12"/>
      <c r="G278" s="54">
        <v>1.22</v>
      </c>
      <c r="H278" s="54">
        <v>1.05</v>
      </c>
      <c r="I278" s="54">
        <v>1.08</v>
      </c>
      <c r="J278" s="62">
        <f t="shared" si="293"/>
        <v>1.1166666666666667</v>
      </c>
      <c r="K278" s="55"/>
      <c r="L278" s="22" t="s">
        <v>192</v>
      </c>
      <c r="M278" s="22" t="s">
        <v>193</v>
      </c>
      <c r="N278" s="22">
        <v>635</v>
      </c>
      <c r="O278" s="21">
        <v>37.164000000000001</v>
      </c>
      <c r="P278" s="21">
        <v>37.854999999999997</v>
      </c>
      <c r="Q278" s="21">
        <f t="shared" ref="Q278:Q279" si="295">P278-O278</f>
        <v>0.6909999999999954</v>
      </c>
      <c r="R278" s="21">
        <f t="shared" si="294"/>
        <v>1.0881889763779455</v>
      </c>
      <c r="S278" s="21"/>
      <c r="T278" s="21"/>
      <c r="U278" s="26"/>
      <c r="V278" s="21">
        <v>37.048000000000002</v>
      </c>
      <c r="W278" s="21">
        <v>0.80699999999999505</v>
      </c>
      <c r="X278" s="25">
        <v>-0.11599999999999966</v>
      </c>
      <c r="Y278" s="25"/>
      <c r="Z278" s="25"/>
      <c r="AA278" s="21"/>
      <c r="AB278" s="21"/>
      <c r="AC278" s="9"/>
      <c r="AD278" s="9"/>
    </row>
    <row r="279" spans="1:30" ht="15.5" customHeight="1">
      <c r="B279" s="12"/>
      <c r="C279" s="2"/>
      <c r="D279" s="2"/>
      <c r="E279" s="2"/>
      <c r="F279" s="12"/>
      <c r="G279" s="54">
        <v>1.93</v>
      </c>
      <c r="H279" s="54">
        <v>2.0499999999999998</v>
      </c>
      <c r="I279" s="54">
        <v>2.0099999999999998</v>
      </c>
      <c r="J279" s="62">
        <f t="shared" si="293"/>
        <v>1.9966666666666664</v>
      </c>
      <c r="K279" s="55"/>
      <c r="L279" s="33" t="s">
        <v>4</v>
      </c>
      <c r="M279" s="33" t="s">
        <v>492</v>
      </c>
      <c r="N279" s="33">
        <v>1080</v>
      </c>
      <c r="O279" s="33">
        <v>37.581000000000003</v>
      </c>
      <c r="P279" s="33">
        <v>37.542000000000002</v>
      </c>
      <c r="Q279" s="33">
        <f t="shared" si="295"/>
        <v>-3.9000000000001478E-2</v>
      </c>
      <c r="R279" s="31">
        <f>Q279/1.08</f>
        <v>-3.6111111111112475E-2</v>
      </c>
      <c r="S279" s="36"/>
      <c r="T279" s="36"/>
      <c r="U279" s="79"/>
      <c r="V279" s="36"/>
      <c r="W279" s="36"/>
      <c r="X279" s="38"/>
      <c r="Y279" s="38"/>
      <c r="Z279" s="38"/>
      <c r="AA279" s="36"/>
      <c r="AB279" s="36"/>
      <c r="AC279" s="31"/>
      <c r="AD279" s="31"/>
    </row>
    <row r="280" spans="1:30" ht="15.5" customHeight="1">
      <c r="B280" s="69"/>
      <c r="F280" s="69"/>
      <c r="G280" s="54">
        <v>1.22</v>
      </c>
      <c r="H280" s="54">
        <v>1.05</v>
      </c>
      <c r="I280" s="54">
        <v>1.08</v>
      </c>
      <c r="J280" s="62">
        <f t="shared" si="293"/>
        <v>1.1166666666666667</v>
      </c>
      <c r="K280" s="55"/>
      <c r="L280" s="2" t="s">
        <v>2</v>
      </c>
      <c r="M280" s="2" t="s">
        <v>147</v>
      </c>
      <c r="N280" s="2">
        <v>635</v>
      </c>
      <c r="O280" s="9">
        <v>37.981999999999999</v>
      </c>
      <c r="P280" s="9">
        <v>38.689</v>
      </c>
      <c r="Q280" s="9">
        <f t="shared" si="290"/>
        <v>0.70700000000000074</v>
      </c>
      <c r="R280" s="9">
        <f>Q280/0.635</f>
        <v>1.1133858267716548</v>
      </c>
      <c r="S280" s="21"/>
      <c r="T280" s="21"/>
      <c r="V280" s="48"/>
      <c r="W280" s="48"/>
      <c r="X280" s="48"/>
      <c r="Y280" s="48"/>
      <c r="Z280" s="48"/>
      <c r="AA280" s="21"/>
      <c r="AB280" s="21"/>
      <c r="AC280" s="9"/>
      <c r="AD280" s="9"/>
    </row>
    <row r="281" spans="1:30" ht="15.5" customHeight="1">
      <c r="B281" s="69"/>
      <c r="F281" s="69"/>
      <c r="G281" s="54"/>
      <c r="H281" s="54"/>
      <c r="I281" s="54"/>
      <c r="J281" s="62"/>
      <c r="K281" s="55"/>
      <c r="L281" s="2" t="s">
        <v>130</v>
      </c>
      <c r="M281" s="2" t="s">
        <v>491</v>
      </c>
      <c r="N281" s="2">
        <v>635</v>
      </c>
      <c r="O281" s="9">
        <v>36.725999999999999</v>
      </c>
      <c r="P281" s="9">
        <v>37.503999999999998</v>
      </c>
      <c r="Q281" s="9">
        <f t="shared" si="290"/>
        <v>0.77799999999999869</v>
      </c>
      <c r="R281" s="9">
        <f>Q281/0.635</f>
        <v>1.2251968503936987</v>
      </c>
      <c r="S281" s="21"/>
      <c r="T281" s="21"/>
      <c r="V281" s="48"/>
      <c r="W281" s="48"/>
      <c r="X281" s="48"/>
      <c r="Y281" s="48"/>
      <c r="Z281" s="48"/>
      <c r="AA281" s="21"/>
      <c r="AB281" s="21"/>
      <c r="AC281" s="9"/>
      <c r="AD281" s="9"/>
    </row>
    <row r="282" spans="1:30" ht="15.5" customHeight="1" thickBot="1">
      <c r="A282" s="116"/>
      <c r="B282" s="73"/>
      <c r="C282" s="2"/>
      <c r="D282" s="2"/>
      <c r="E282" s="2"/>
      <c r="F282" s="12"/>
      <c r="G282" s="54">
        <v>1.22</v>
      </c>
      <c r="H282" s="54">
        <v>1.05</v>
      </c>
      <c r="I282" s="54">
        <v>1.08</v>
      </c>
      <c r="J282" s="81">
        <f t="shared" si="293"/>
        <v>1.1166666666666667</v>
      </c>
      <c r="K282" s="58"/>
      <c r="L282" s="3" t="s">
        <v>144</v>
      </c>
      <c r="M282" s="3" t="s">
        <v>148</v>
      </c>
      <c r="N282" s="3">
        <v>635</v>
      </c>
      <c r="O282" s="10">
        <v>36.795000000000002</v>
      </c>
      <c r="P282" s="10">
        <v>37.548000000000002</v>
      </c>
      <c r="Q282" s="10">
        <f t="shared" si="290"/>
        <v>0.75300000000000011</v>
      </c>
      <c r="R282" s="10">
        <f t="shared" ref="R282" si="296">Q282/0.635</f>
        <v>1.1858267716535436</v>
      </c>
      <c r="S282" s="42"/>
      <c r="T282" s="42"/>
      <c r="U282" s="6"/>
      <c r="V282" s="49"/>
      <c r="W282" s="49"/>
      <c r="X282" s="49"/>
      <c r="Y282" s="49"/>
      <c r="Z282" s="49"/>
      <c r="AA282" s="42"/>
      <c r="AB282" s="42"/>
      <c r="AC282" s="10"/>
      <c r="AD282" s="10"/>
    </row>
    <row r="283" spans="1:30" ht="15.5" customHeight="1">
      <c r="A283" s="117" t="s">
        <v>243</v>
      </c>
      <c r="B283" s="20" t="s">
        <v>149</v>
      </c>
      <c r="C283" s="8" t="s">
        <v>616</v>
      </c>
      <c r="D283" s="8" t="s">
        <v>617</v>
      </c>
      <c r="E283" s="8" t="s">
        <v>618</v>
      </c>
      <c r="F283" s="20">
        <v>29.3</v>
      </c>
      <c r="G283" s="8">
        <v>1.27</v>
      </c>
      <c r="H283" s="8">
        <v>1.48</v>
      </c>
      <c r="I283" s="8">
        <v>1.51</v>
      </c>
      <c r="J283" s="9">
        <f>AVERAGEA(G283:I283)</f>
        <v>1.42</v>
      </c>
      <c r="K283" s="30">
        <f>STDEVA(G283:I283)</f>
        <v>0.1307669683062202</v>
      </c>
      <c r="L283" s="23" t="s">
        <v>188</v>
      </c>
      <c r="M283" s="23" t="s">
        <v>194</v>
      </c>
      <c r="N283" s="23">
        <v>500</v>
      </c>
      <c r="O283" s="24">
        <v>36.857999999999997</v>
      </c>
      <c r="P283" s="24">
        <v>37.585000000000001</v>
      </c>
      <c r="Q283" s="24">
        <f t="shared" si="290"/>
        <v>0.72700000000000387</v>
      </c>
      <c r="R283" s="24">
        <f>Q283/0.5</f>
        <v>1.4540000000000077</v>
      </c>
      <c r="S283" s="24">
        <f>AVERAGEA(R283:R286)</f>
        <v>1.6440000000000055</v>
      </c>
      <c r="T283" s="24">
        <f>STDEVA(R283:R286)</f>
        <v>0.64207372370053051</v>
      </c>
      <c r="U283" s="27"/>
      <c r="V283" s="24">
        <v>37.103999999999999</v>
      </c>
      <c r="W283" s="24">
        <f>P283-V283</f>
        <v>0.48100000000000165</v>
      </c>
      <c r="X283" s="21">
        <f>V283-O283</f>
        <v>0.24600000000000222</v>
      </c>
      <c r="Y283" s="21">
        <f t="shared" ref="Y283:Y285" si="297">(X283/$Q283)*100</f>
        <v>33.837689133425158</v>
      </c>
      <c r="Z283" s="21">
        <f>((P283-V283)/Q283)*100</f>
        <v>66.162310866574842</v>
      </c>
      <c r="AA283" s="21">
        <f>AVERAGEA(Y283:Y285)</f>
        <v>31.861373302344898</v>
      </c>
      <c r="AB283" s="21">
        <f>AVERAGEA(Z283:Z285)</f>
        <v>68.138626697655098</v>
      </c>
      <c r="AC283" s="9">
        <f>STDEVA(Y283:Y285)</f>
        <v>2.7949326518463589</v>
      </c>
      <c r="AD283" s="9">
        <f>STDEVA(Z283:Z285)</f>
        <v>2.7949326518463637</v>
      </c>
    </row>
    <row r="284" spans="1:30" ht="15.5" customHeight="1">
      <c r="A284" s="112" t="s">
        <v>275</v>
      </c>
      <c r="B284" s="12"/>
      <c r="F284" s="12"/>
      <c r="G284" s="54">
        <v>1.27</v>
      </c>
      <c r="H284" s="54">
        <v>1.48</v>
      </c>
      <c r="I284" s="54">
        <v>1.51</v>
      </c>
      <c r="J284" s="54">
        <v>1.42</v>
      </c>
      <c r="K284" s="59"/>
      <c r="L284" s="22" t="s">
        <v>191</v>
      </c>
      <c r="M284" s="22" t="s">
        <v>195</v>
      </c>
      <c r="N284" s="22">
        <v>500</v>
      </c>
      <c r="O284" s="21">
        <v>36.427</v>
      </c>
      <c r="P284" s="21">
        <v>37.081000000000003</v>
      </c>
      <c r="Q284" s="21">
        <f t="shared" si="290"/>
        <v>0.65400000000000347</v>
      </c>
      <c r="R284" s="21">
        <f t="shared" ref="R284" si="298">Q284/0.5</f>
        <v>1.3080000000000069</v>
      </c>
      <c r="S284" s="21"/>
      <c r="T284" s="21"/>
      <c r="U284" s="26"/>
      <c r="V284" s="21">
        <v>36.424999999999997</v>
      </c>
      <c r="W284" s="21">
        <f>P284-V284</f>
        <v>0.65600000000000591</v>
      </c>
      <c r="X284" s="21"/>
      <c r="Y284" s="21"/>
      <c r="Z284" s="21"/>
      <c r="AA284" s="21"/>
      <c r="AB284" s="21"/>
      <c r="AC284" s="9"/>
      <c r="AD284" s="9"/>
    </row>
    <row r="285" spans="1:30" ht="15.5" customHeight="1">
      <c r="B285" s="12"/>
      <c r="F285" s="12"/>
      <c r="G285" s="54">
        <v>1.27</v>
      </c>
      <c r="H285" s="54">
        <v>1.48</v>
      </c>
      <c r="I285" s="54">
        <v>1.51</v>
      </c>
      <c r="J285" s="54">
        <v>1.42</v>
      </c>
      <c r="K285" s="59"/>
      <c r="L285" s="22" t="s">
        <v>192</v>
      </c>
      <c r="M285" s="22" t="s">
        <v>196</v>
      </c>
      <c r="N285" s="22">
        <v>500</v>
      </c>
      <c r="O285" s="21">
        <v>36.671999999999997</v>
      </c>
      <c r="P285" s="21">
        <v>37.280999999999999</v>
      </c>
      <c r="Q285" s="21">
        <f t="shared" si="290"/>
        <v>0.60900000000000176</v>
      </c>
      <c r="R285" s="21">
        <f>Q285/0.5</f>
        <v>1.2180000000000035</v>
      </c>
      <c r="S285" s="21"/>
      <c r="T285" s="21"/>
      <c r="U285" s="26"/>
      <c r="V285" s="21">
        <v>36.853999999999999</v>
      </c>
      <c r="W285" s="21">
        <f>P285-V285</f>
        <v>0.4269999999999996</v>
      </c>
      <c r="X285" s="21">
        <f>V285-O285</f>
        <v>0.18200000000000216</v>
      </c>
      <c r="Y285" s="21">
        <f t="shared" si="297"/>
        <v>29.885057471264638</v>
      </c>
      <c r="Z285" s="21">
        <f>((P285-V285)/Q285)*100</f>
        <v>70.114942528735369</v>
      </c>
      <c r="AA285" s="21"/>
      <c r="AB285" s="21"/>
      <c r="AC285" s="9"/>
      <c r="AD285" s="9"/>
    </row>
    <row r="286" spans="1:30" ht="15.5" customHeight="1">
      <c r="B286" s="12"/>
      <c r="F286" s="12"/>
      <c r="G286" s="54"/>
      <c r="H286" s="54"/>
      <c r="I286" s="54"/>
      <c r="J286" s="54"/>
      <c r="K286" s="59"/>
      <c r="L286" s="2" t="s">
        <v>2</v>
      </c>
      <c r="M286" s="2" t="s">
        <v>131</v>
      </c>
      <c r="N286" s="2">
        <v>500</v>
      </c>
      <c r="O286" s="9">
        <v>37.201999999999998</v>
      </c>
      <c r="P286" s="9">
        <v>38.5</v>
      </c>
      <c r="Q286" s="9">
        <f>P286-O286</f>
        <v>1.2980000000000018</v>
      </c>
      <c r="R286" s="9">
        <f>Q286/0.5</f>
        <v>2.5960000000000036</v>
      </c>
      <c r="S286" s="21"/>
      <c r="T286" s="21"/>
      <c r="U286" s="26"/>
      <c r="V286" s="21"/>
      <c r="W286" s="21"/>
      <c r="X286" s="21"/>
      <c r="Y286" s="21"/>
      <c r="Z286" s="21"/>
      <c r="AA286" s="21"/>
      <c r="AB286" s="21"/>
      <c r="AC286" s="9"/>
      <c r="AD286" s="9"/>
    </row>
    <row r="287" spans="1:30" ht="15.5" customHeight="1">
      <c r="B287" s="12"/>
      <c r="F287" s="12"/>
      <c r="G287" s="54"/>
      <c r="H287" s="54"/>
      <c r="I287" s="54"/>
      <c r="J287" s="54"/>
      <c r="K287" s="59"/>
      <c r="L287" s="2" t="s">
        <v>130</v>
      </c>
      <c r="M287" s="2" t="s">
        <v>493</v>
      </c>
      <c r="N287" s="2">
        <v>500</v>
      </c>
      <c r="O287" s="9">
        <v>37.774999999999999</v>
      </c>
      <c r="P287" s="9">
        <v>38.351999999999997</v>
      </c>
      <c r="Q287" s="9">
        <f>P287-O287</f>
        <v>0.57699999999999818</v>
      </c>
      <c r="R287" s="9">
        <f>Q287/0.5</f>
        <v>1.1539999999999964</v>
      </c>
      <c r="S287" s="21"/>
      <c r="T287" s="21"/>
      <c r="U287" s="26"/>
      <c r="V287" s="21"/>
      <c r="W287" s="21"/>
      <c r="X287" s="21"/>
      <c r="Y287" s="21"/>
      <c r="Z287" s="21"/>
      <c r="AA287" s="21"/>
      <c r="AB287" s="21"/>
      <c r="AC287" s="9"/>
      <c r="AD287" s="9"/>
    </row>
    <row r="288" spans="1:30" ht="15.5" customHeight="1" thickBot="1">
      <c r="A288" s="116"/>
      <c r="B288" s="87"/>
      <c r="C288" s="6"/>
      <c r="D288" s="6"/>
      <c r="E288" s="6"/>
      <c r="F288" s="87"/>
      <c r="G288" s="57">
        <v>1.27</v>
      </c>
      <c r="H288" s="57">
        <v>1.48</v>
      </c>
      <c r="I288" s="57">
        <v>1.51</v>
      </c>
      <c r="J288" s="57">
        <v>1.42</v>
      </c>
      <c r="K288" s="60"/>
      <c r="L288" s="2" t="s">
        <v>144</v>
      </c>
      <c r="M288" s="2" t="s">
        <v>494</v>
      </c>
      <c r="N288" s="2">
        <v>500</v>
      </c>
      <c r="O288" s="9">
        <v>37.768000000000001</v>
      </c>
      <c r="P288" s="9">
        <v>38.454000000000001</v>
      </c>
      <c r="Q288" s="9">
        <f>P288-O288</f>
        <v>0.68599999999999994</v>
      </c>
      <c r="R288" s="9">
        <f>Q288/0.5</f>
        <v>1.3719999999999999</v>
      </c>
      <c r="S288" s="42"/>
      <c r="T288" s="42"/>
      <c r="U288" s="6"/>
      <c r="V288" s="49"/>
      <c r="W288" s="49"/>
      <c r="X288" s="49"/>
      <c r="Y288" s="49"/>
      <c r="Z288" s="49"/>
      <c r="AA288" s="42"/>
      <c r="AB288" s="42"/>
      <c r="AC288" s="10"/>
      <c r="AD288" s="10"/>
    </row>
    <row r="289" spans="1:30" ht="15.5" customHeight="1">
      <c r="A289" s="117" t="s">
        <v>243</v>
      </c>
      <c r="B289" s="20" t="s">
        <v>150</v>
      </c>
      <c r="C289" s="2" t="s">
        <v>599</v>
      </c>
      <c r="D289" s="2" t="s">
        <v>619</v>
      </c>
      <c r="E289" s="2" t="s">
        <v>620</v>
      </c>
      <c r="F289" s="20">
        <v>100</v>
      </c>
      <c r="G289" s="8">
        <v>3.16</v>
      </c>
      <c r="H289" s="8">
        <v>2.79</v>
      </c>
      <c r="I289" s="8">
        <v>4.7</v>
      </c>
      <c r="J289" s="9">
        <f>AVERAGEA(G289:I289)</f>
        <v>3.5500000000000003</v>
      </c>
      <c r="K289" s="30">
        <f>STDEVA(G289:I289)</f>
        <v>1.0129659421717985</v>
      </c>
      <c r="L289" s="23" t="s">
        <v>188</v>
      </c>
      <c r="M289" s="23" t="s">
        <v>197</v>
      </c>
      <c r="N289" s="23">
        <v>300</v>
      </c>
      <c r="O289" s="24">
        <v>36.978999999999999</v>
      </c>
      <c r="P289" s="24">
        <v>37.435000000000002</v>
      </c>
      <c r="Q289" s="24">
        <f t="shared" si="290"/>
        <v>0.45600000000000307</v>
      </c>
      <c r="R289" s="24">
        <f>Q289/0.3</f>
        <v>1.5200000000000102</v>
      </c>
      <c r="S289" s="24">
        <f>AVERAGEA(R289:R291,R293:R295)</f>
        <v>1.7750000000000004</v>
      </c>
      <c r="T289" s="24">
        <f>STDEVA(R289:R291,R293:R295)</f>
        <v>0.20841998198082703</v>
      </c>
      <c r="U289" s="27"/>
      <c r="V289" s="24">
        <v>36.99</v>
      </c>
      <c r="W289" s="24">
        <v>0.44500000000000028</v>
      </c>
      <c r="X289" s="29">
        <v>1.1000000000002785E-2</v>
      </c>
      <c r="Y289" s="24">
        <v>2.4122807017549803</v>
      </c>
      <c r="Z289" s="24">
        <v>97.58771929824502</v>
      </c>
      <c r="AA289" s="21">
        <v>1.8852574985850949</v>
      </c>
      <c r="AB289" s="21">
        <v>98.114742501414909</v>
      </c>
      <c r="AC289" s="9">
        <v>0.74532336160816259</v>
      </c>
      <c r="AD289" s="9">
        <v>0.74532336160816903</v>
      </c>
    </row>
    <row r="290" spans="1:30" ht="15.5" customHeight="1">
      <c r="A290" s="112" t="s">
        <v>276</v>
      </c>
      <c r="B290" s="69"/>
      <c r="F290" s="69"/>
      <c r="G290" s="54">
        <v>3.16</v>
      </c>
      <c r="H290" s="54">
        <v>2.79</v>
      </c>
      <c r="I290" s="54">
        <v>4.7</v>
      </c>
      <c r="J290" s="54">
        <v>3.5500000000000003</v>
      </c>
      <c r="K290" s="59"/>
      <c r="L290" s="22" t="s">
        <v>191</v>
      </c>
      <c r="M290" s="22" t="s">
        <v>497</v>
      </c>
      <c r="N290" s="22">
        <v>300</v>
      </c>
      <c r="O290" s="21">
        <v>37.402000000000001</v>
      </c>
      <c r="P290" s="21">
        <v>37.991</v>
      </c>
      <c r="Q290" s="21">
        <f t="shared" si="290"/>
        <v>0.58899999999999864</v>
      </c>
      <c r="R290" s="21">
        <f>Q290/0.3</f>
        <v>1.9633333333333289</v>
      </c>
      <c r="S290" s="21"/>
      <c r="T290" s="21"/>
      <c r="U290" s="26"/>
      <c r="V290" s="21">
        <v>37.409999999999997</v>
      </c>
      <c r="W290" s="21">
        <v>0.58100000000000307</v>
      </c>
      <c r="X290" s="25">
        <v>7.9999999999955662E-3</v>
      </c>
      <c r="Y290" s="21">
        <v>1.3582342954152096</v>
      </c>
      <c r="Z290" s="21">
        <v>98.641765704584799</v>
      </c>
      <c r="AA290" s="9"/>
      <c r="AB290" s="9"/>
      <c r="AC290" s="9"/>
      <c r="AD290" s="9"/>
    </row>
    <row r="291" spans="1:30" ht="15.5" customHeight="1">
      <c r="B291" s="69"/>
      <c r="F291" s="69"/>
      <c r="G291" s="54"/>
      <c r="H291" s="54"/>
      <c r="I291" s="54"/>
      <c r="J291" s="54"/>
      <c r="K291" s="59"/>
      <c r="L291" s="22" t="s">
        <v>191</v>
      </c>
      <c r="M291" s="22" t="s">
        <v>496</v>
      </c>
      <c r="N291" s="22">
        <v>300</v>
      </c>
      <c r="O291" s="21">
        <v>37.204999999999998</v>
      </c>
      <c r="P291" s="21">
        <v>37.677999999999997</v>
      </c>
      <c r="Q291" s="21">
        <f t="shared" si="290"/>
        <v>0.47299999999999898</v>
      </c>
      <c r="R291" s="21">
        <f>Q291/0.3</f>
        <v>1.5766666666666633</v>
      </c>
      <c r="S291" s="21"/>
      <c r="T291" s="21"/>
      <c r="U291" s="26"/>
      <c r="V291" s="21"/>
      <c r="W291" s="21"/>
      <c r="X291" s="25"/>
      <c r="Y291" s="21"/>
      <c r="Z291" s="21"/>
      <c r="AA291" s="9"/>
      <c r="AB291" s="9"/>
      <c r="AC291" s="9"/>
      <c r="AD291" s="9"/>
    </row>
    <row r="292" spans="1:30" ht="15.5" customHeight="1">
      <c r="B292" s="69"/>
      <c r="F292" s="69"/>
      <c r="G292" s="54"/>
      <c r="H292" s="54"/>
      <c r="I292" s="54"/>
      <c r="J292" s="54"/>
      <c r="K292" s="59"/>
      <c r="L292" s="33" t="s">
        <v>4</v>
      </c>
      <c r="M292" s="33" t="s">
        <v>495</v>
      </c>
      <c r="N292" s="33">
        <v>300</v>
      </c>
      <c r="O292" s="33">
        <v>37.752000000000002</v>
      </c>
      <c r="P292" s="33">
        <v>37.700000000000003</v>
      </c>
      <c r="Q292" s="33">
        <f t="shared" ref="Q292" si="299">P292-O292</f>
        <v>-5.1999999999999602E-2</v>
      </c>
      <c r="R292" s="31">
        <f>Q292/0.4</f>
        <v>-0.12999999999999901</v>
      </c>
      <c r="S292" s="36"/>
      <c r="T292" s="36"/>
      <c r="U292" s="79"/>
      <c r="V292" s="36"/>
      <c r="W292" s="36"/>
      <c r="X292" s="38"/>
      <c r="Y292" s="36"/>
      <c r="Z292" s="36"/>
      <c r="AA292" s="31"/>
      <c r="AB292" s="31"/>
      <c r="AC292" s="31"/>
      <c r="AD292" s="31"/>
    </row>
    <row r="293" spans="1:30" ht="15.5" customHeight="1">
      <c r="B293" s="69"/>
      <c r="F293" s="69"/>
      <c r="G293" s="54">
        <v>3.16</v>
      </c>
      <c r="H293" s="54">
        <v>2.79</v>
      </c>
      <c r="I293" s="54">
        <v>4.7</v>
      </c>
      <c r="J293" s="54">
        <v>3.5500000000000003</v>
      </c>
      <c r="K293" s="59"/>
      <c r="L293" s="2" t="s">
        <v>2</v>
      </c>
      <c r="M293" s="2" t="s">
        <v>151</v>
      </c>
      <c r="N293" s="2">
        <v>300</v>
      </c>
      <c r="O293" s="9">
        <v>37.923999999999999</v>
      </c>
      <c r="P293" s="9">
        <v>38.436999999999998</v>
      </c>
      <c r="Q293" s="9">
        <f t="shared" si="290"/>
        <v>0.51299999999999812</v>
      </c>
      <c r="R293" s="9">
        <f>Q293/0.3</f>
        <v>1.7099999999999937</v>
      </c>
      <c r="S293" s="21"/>
      <c r="T293" s="21"/>
      <c r="V293" s="48"/>
      <c r="W293" s="48"/>
      <c r="X293" s="48"/>
      <c r="Y293" s="48"/>
      <c r="Z293" s="48"/>
      <c r="AA293" s="9"/>
      <c r="AB293" s="9"/>
      <c r="AC293" s="9"/>
      <c r="AD293" s="9"/>
    </row>
    <row r="294" spans="1:30" ht="15.5" customHeight="1">
      <c r="B294" s="12"/>
      <c r="F294" s="12"/>
      <c r="G294" s="54">
        <v>3.16</v>
      </c>
      <c r="H294" s="54">
        <v>2.79</v>
      </c>
      <c r="I294" s="54">
        <v>4.7</v>
      </c>
      <c r="J294" s="62">
        <v>3.5500000000000003</v>
      </c>
      <c r="K294" s="55"/>
      <c r="L294" s="2" t="s">
        <v>130</v>
      </c>
      <c r="M294" s="2" t="s">
        <v>152</v>
      </c>
      <c r="N294" s="2">
        <v>300</v>
      </c>
      <c r="O294" s="9">
        <v>37.084000000000003</v>
      </c>
      <c r="P294" s="9">
        <v>37.637</v>
      </c>
      <c r="Q294" s="9">
        <f t="shared" si="290"/>
        <v>0.55299999999999727</v>
      </c>
      <c r="R294" s="9">
        <f t="shared" ref="R294:R295" si="300">Q294/0.3</f>
        <v>1.8433333333333244</v>
      </c>
      <c r="S294" s="21"/>
      <c r="T294" s="21"/>
      <c r="V294" s="48"/>
      <c r="W294" s="48"/>
      <c r="X294" s="48"/>
      <c r="Y294" s="48"/>
      <c r="Z294" s="48"/>
      <c r="AA294" s="9"/>
      <c r="AB294" s="9"/>
      <c r="AC294" s="9"/>
      <c r="AD294" s="9"/>
    </row>
    <row r="295" spans="1:30" ht="15.5" customHeight="1" thickBot="1">
      <c r="A295" s="116"/>
      <c r="B295" s="73"/>
      <c r="C295" s="6"/>
      <c r="D295" s="6"/>
      <c r="E295" s="6"/>
      <c r="F295" s="73"/>
      <c r="G295" s="57">
        <v>3.16</v>
      </c>
      <c r="H295" s="57">
        <v>2.79</v>
      </c>
      <c r="I295" s="57">
        <v>4.7</v>
      </c>
      <c r="J295" s="57">
        <v>3.5500000000000003</v>
      </c>
      <c r="K295" s="60"/>
      <c r="L295" s="3" t="s">
        <v>144</v>
      </c>
      <c r="M295" s="3" t="s">
        <v>153</v>
      </c>
      <c r="N295" s="3">
        <v>300</v>
      </c>
      <c r="O295" s="10">
        <v>37.991999999999997</v>
      </c>
      <c r="P295" s="10">
        <v>38.603000000000002</v>
      </c>
      <c r="Q295" s="10">
        <f t="shared" si="290"/>
        <v>0.61100000000000421</v>
      </c>
      <c r="R295" s="10">
        <f t="shared" si="300"/>
        <v>2.0366666666666808</v>
      </c>
      <c r="S295" s="42"/>
      <c r="T295" s="42"/>
      <c r="U295" s="6"/>
      <c r="V295" s="49"/>
      <c r="W295" s="49"/>
      <c r="X295" s="49"/>
      <c r="Y295" s="49"/>
      <c r="Z295" s="49"/>
      <c r="AA295" s="10"/>
      <c r="AB295" s="10"/>
      <c r="AC295" s="10"/>
      <c r="AD295" s="10"/>
    </row>
    <row r="296" spans="1:30" ht="15.5" customHeight="1">
      <c r="A296" s="112" t="s">
        <v>277</v>
      </c>
      <c r="B296" s="12" t="s">
        <v>154</v>
      </c>
      <c r="C296" s="2" t="s">
        <v>621</v>
      </c>
      <c r="D296" s="2" t="s">
        <v>622</v>
      </c>
      <c r="E296" s="2" t="s">
        <v>623</v>
      </c>
      <c r="F296" s="12">
        <v>14</v>
      </c>
      <c r="G296" s="2">
        <v>0.9</v>
      </c>
      <c r="H296" s="2">
        <v>0.93</v>
      </c>
      <c r="I296" s="2">
        <v>0.95</v>
      </c>
      <c r="J296" s="9">
        <f>AVERAGEA(G296:I296)</f>
        <v>0.92666666666666675</v>
      </c>
      <c r="K296" s="30">
        <f>STDEVA(G296:I296)</f>
        <v>2.5166114784235805E-2</v>
      </c>
      <c r="L296" s="22" t="s">
        <v>188</v>
      </c>
      <c r="M296" s="22" t="s">
        <v>198</v>
      </c>
      <c r="N296" s="22">
        <v>635</v>
      </c>
      <c r="O296" s="21">
        <v>36.279000000000003</v>
      </c>
      <c r="P296" s="21">
        <v>36.85</v>
      </c>
      <c r="Q296" s="21">
        <f t="shared" si="290"/>
        <v>0.57099999999999795</v>
      </c>
      <c r="R296" s="21">
        <f>Q296/0.635</f>
        <v>0.89921259842519363</v>
      </c>
      <c r="S296" s="21">
        <f>AVERAGEA(R296:R301)</f>
        <v>0.86771653543307015</v>
      </c>
      <c r="T296" s="24">
        <f>STDEVA(R296:R301)</f>
        <v>6.8723514504450092E-2</v>
      </c>
      <c r="U296" s="26"/>
      <c r="V296" s="50">
        <v>36.396999999999998</v>
      </c>
      <c r="W296" s="21">
        <f>P296-V296</f>
        <v>0.45300000000000296</v>
      </c>
      <c r="X296" s="21">
        <f>V296-O296</f>
        <v>0.117999999999995</v>
      </c>
      <c r="Y296" s="21">
        <f t="shared" ref="Y296:Y298" si="301">(X296/$Q296)*100</f>
        <v>20.665499124342457</v>
      </c>
      <c r="Z296" s="21">
        <f>((P296-V296)/Q296)*100</f>
        <v>79.33450087565754</v>
      </c>
      <c r="AA296" s="21">
        <f>AVERAGEA(Y296:Y298)</f>
        <v>16.372744497349661</v>
      </c>
      <c r="AB296" s="21">
        <f>AVERAGEA(Z296:Z298)</f>
        <v>83.627255502650328</v>
      </c>
      <c r="AC296" s="9">
        <f>STDEVA(Y296:Y298)</f>
        <v>12.759752141715714</v>
      </c>
      <c r="AD296" s="9">
        <f>STDEVA(Z296:Z298)</f>
        <v>12.759752141715703</v>
      </c>
    </row>
    <row r="297" spans="1:30" ht="15.5" customHeight="1">
      <c r="B297" s="12"/>
      <c r="F297" s="12"/>
      <c r="G297" s="54">
        <v>0.9</v>
      </c>
      <c r="H297" s="54">
        <v>0.93</v>
      </c>
      <c r="I297" s="54">
        <v>0.95</v>
      </c>
      <c r="J297" s="62">
        <f t="shared" ref="J297:J301" si="302">AVERAGEA(G297:I297)</f>
        <v>0.92666666666666675</v>
      </c>
      <c r="K297" s="55"/>
      <c r="L297" s="22" t="s">
        <v>191</v>
      </c>
      <c r="M297" s="22" t="s">
        <v>199</v>
      </c>
      <c r="N297" s="22">
        <v>635</v>
      </c>
      <c r="O297" s="21">
        <v>36.765000000000001</v>
      </c>
      <c r="P297" s="21">
        <v>37.305999999999997</v>
      </c>
      <c r="Q297" s="21">
        <f t="shared" si="290"/>
        <v>0.54099999999999682</v>
      </c>
      <c r="R297" s="21">
        <f t="shared" ref="R297:R298" si="303">Q297/0.635</f>
        <v>0.85196850393700285</v>
      </c>
      <c r="S297" s="21"/>
      <c r="T297" s="21"/>
      <c r="U297" s="26"/>
      <c r="V297" s="21">
        <v>36.908000000000001</v>
      </c>
      <c r="W297" s="21">
        <f>P297-V297</f>
        <v>0.39799999999999613</v>
      </c>
      <c r="X297" s="21">
        <f>V297-O297</f>
        <v>0.14300000000000068</v>
      </c>
      <c r="Y297" s="21">
        <f t="shared" si="301"/>
        <v>26.4325323475049</v>
      </c>
      <c r="Z297" s="21">
        <f>((P297-V297)/Q297)*100</f>
        <v>73.567467652495097</v>
      </c>
      <c r="AA297" s="21"/>
      <c r="AB297" s="21"/>
      <c r="AC297" s="9"/>
      <c r="AD297" s="9"/>
    </row>
    <row r="298" spans="1:30" ht="15.5" customHeight="1">
      <c r="B298" s="12"/>
      <c r="F298" s="12"/>
      <c r="G298" s="54">
        <v>0.9</v>
      </c>
      <c r="H298" s="54">
        <v>0.93</v>
      </c>
      <c r="I298" s="54">
        <v>0.95</v>
      </c>
      <c r="J298" s="62">
        <f t="shared" si="302"/>
        <v>0.92666666666666675</v>
      </c>
      <c r="K298" s="55"/>
      <c r="L298" s="22" t="s">
        <v>192</v>
      </c>
      <c r="M298" s="22" t="s">
        <v>195</v>
      </c>
      <c r="N298" s="22">
        <v>635</v>
      </c>
      <c r="O298" s="21">
        <v>36.225000000000001</v>
      </c>
      <c r="P298" s="21">
        <v>36.72</v>
      </c>
      <c r="Q298" s="21">
        <f t="shared" si="290"/>
        <v>0.49499999999999744</v>
      </c>
      <c r="R298" s="21">
        <f t="shared" si="303"/>
        <v>0.77952755905511406</v>
      </c>
      <c r="S298" s="21"/>
      <c r="T298" s="21"/>
      <c r="U298" s="26"/>
      <c r="V298" s="21">
        <v>36.234999999999999</v>
      </c>
      <c r="W298" s="21">
        <f>P298-V298</f>
        <v>0.48499999999999943</v>
      </c>
      <c r="X298" s="21">
        <f>V298-O298</f>
        <v>9.9999999999980105E-3</v>
      </c>
      <c r="Y298" s="21">
        <f t="shared" si="301"/>
        <v>2.0202020202016286</v>
      </c>
      <c r="Z298" s="21">
        <f>((P298-V298)/Q298)*100</f>
        <v>97.979797979798363</v>
      </c>
      <c r="AA298" s="21"/>
      <c r="AB298" s="21"/>
      <c r="AC298" s="9"/>
      <c r="AD298" s="9"/>
    </row>
    <row r="299" spans="1:30" ht="15.5" customHeight="1">
      <c r="B299" s="69"/>
      <c r="F299" s="69"/>
      <c r="G299" s="54">
        <v>0.9</v>
      </c>
      <c r="H299" s="54">
        <v>0.93</v>
      </c>
      <c r="I299" s="54">
        <v>0.95</v>
      </c>
      <c r="J299" s="62">
        <f t="shared" si="302"/>
        <v>0.92666666666666675</v>
      </c>
      <c r="K299" s="55"/>
      <c r="L299" s="2" t="s">
        <v>2</v>
      </c>
      <c r="M299" s="2" t="s">
        <v>155</v>
      </c>
      <c r="N299" s="2">
        <v>635</v>
      </c>
      <c r="O299" s="9">
        <v>36.69</v>
      </c>
      <c r="P299" s="9">
        <v>37.270000000000003</v>
      </c>
      <c r="Q299" s="9">
        <f t="shared" si="290"/>
        <v>0.5800000000000054</v>
      </c>
      <c r="R299" s="9">
        <f>Q299/0.635</f>
        <v>0.91338582677166202</v>
      </c>
      <c r="S299" s="21"/>
      <c r="T299" s="21"/>
      <c r="V299" s="48"/>
      <c r="W299" s="48"/>
      <c r="X299" s="48"/>
      <c r="Y299" s="43"/>
      <c r="Z299" s="43"/>
      <c r="AA299" s="21"/>
      <c r="AB299" s="21"/>
      <c r="AC299" s="9"/>
      <c r="AD299" s="9"/>
    </row>
    <row r="300" spans="1:30" ht="15.5" customHeight="1">
      <c r="B300" s="12"/>
      <c r="F300" s="12"/>
      <c r="G300" s="54">
        <v>0.9</v>
      </c>
      <c r="H300" s="54">
        <v>0.93</v>
      </c>
      <c r="I300" s="54">
        <v>0.95</v>
      </c>
      <c r="J300" s="62">
        <f t="shared" si="302"/>
        <v>0.92666666666666675</v>
      </c>
      <c r="K300" s="55"/>
      <c r="L300" s="2" t="s">
        <v>130</v>
      </c>
      <c r="M300" s="2" t="s">
        <v>156</v>
      </c>
      <c r="N300" s="2">
        <v>635</v>
      </c>
      <c r="O300" s="9">
        <v>36.847000000000001</v>
      </c>
      <c r="P300" s="9">
        <v>37.456000000000003</v>
      </c>
      <c r="Q300" s="9">
        <f t="shared" si="290"/>
        <v>0.60900000000000176</v>
      </c>
      <c r="R300" s="9">
        <f>Q300/0.635</f>
        <v>0.95905511811023902</v>
      </c>
      <c r="S300" s="21"/>
      <c r="T300" s="21"/>
      <c r="V300" s="48"/>
      <c r="W300" s="48"/>
      <c r="X300" s="48"/>
      <c r="Y300" s="48"/>
      <c r="Z300" s="48"/>
      <c r="AA300" s="21"/>
      <c r="AB300" s="21"/>
      <c r="AC300" s="9"/>
      <c r="AD300" s="9"/>
    </row>
    <row r="301" spans="1:30" ht="15.5" customHeight="1" thickBot="1">
      <c r="A301" s="116"/>
      <c r="B301" s="73"/>
      <c r="C301" s="6"/>
      <c r="D301" s="6"/>
      <c r="E301" s="6"/>
      <c r="F301" s="12"/>
      <c r="G301" s="54">
        <v>0.9</v>
      </c>
      <c r="H301" s="54">
        <v>0.93</v>
      </c>
      <c r="I301" s="54">
        <v>0.95</v>
      </c>
      <c r="J301" s="81">
        <f t="shared" si="302"/>
        <v>0.92666666666666675</v>
      </c>
      <c r="K301" s="58"/>
      <c r="L301" s="3" t="s">
        <v>144</v>
      </c>
      <c r="M301" s="3" t="s">
        <v>157</v>
      </c>
      <c r="N301" s="3">
        <v>635</v>
      </c>
      <c r="O301" s="10">
        <v>37.228999999999999</v>
      </c>
      <c r="P301" s="10">
        <v>37.738999999999997</v>
      </c>
      <c r="Q301" s="10">
        <f t="shared" si="290"/>
        <v>0.50999999999999801</v>
      </c>
      <c r="R301" s="10">
        <f t="shared" ref="R301" si="304">Q301/0.635</f>
        <v>0.80314960629920951</v>
      </c>
      <c r="S301" s="42"/>
      <c r="T301" s="42"/>
      <c r="U301" s="6"/>
      <c r="V301" s="49"/>
      <c r="W301" s="49"/>
      <c r="X301" s="49"/>
      <c r="Y301" s="49"/>
      <c r="Z301" s="49"/>
      <c r="AA301" s="42"/>
      <c r="AB301" s="42"/>
      <c r="AC301" s="10"/>
      <c r="AD301" s="10"/>
    </row>
    <row r="302" spans="1:30" ht="15.5" customHeight="1">
      <c r="A302" s="117" t="s">
        <v>278</v>
      </c>
      <c r="B302" s="20" t="s">
        <v>158</v>
      </c>
      <c r="C302" s="2" t="s">
        <v>624</v>
      </c>
      <c r="D302" s="2" t="s">
        <v>625</v>
      </c>
      <c r="E302" s="2" t="s">
        <v>626</v>
      </c>
      <c r="F302" s="20">
        <v>46</v>
      </c>
      <c r="G302" s="8">
        <v>2.31</v>
      </c>
      <c r="H302" s="8">
        <v>2.4</v>
      </c>
      <c r="I302" s="8">
        <v>2.2400000000000002</v>
      </c>
      <c r="J302" s="9">
        <f t="shared" ref="J302" si="305">AVERAGEA(G302:I302)</f>
        <v>2.3166666666666669</v>
      </c>
      <c r="K302" s="30">
        <f>STDEVA(G302:I302)</f>
        <v>8.0208062770106281E-2</v>
      </c>
      <c r="L302" s="22" t="s">
        <v>188</v>
      </c>
      <c r="M302" s="22" t="s">
        <v>200</v>
      </c>
      <c r="N302" s="22">
        <v>400</v>
      </c>
      <c r="O302" s="21">
        <v>37.637</v>
      </c>
      <c r="P302" s="21">
        <v>38.386000000000003</v>
      </c>
      <c r="Q302" s="21">
        <f t="shared" si="290"/>
        <v>0.74900000000000233</v>
      </c>
      <c r="R302" s="21">
        <f>Q302/0.4</f>
        <v>1.8725000000000058</v>
      </c>
      <c r="S302" s="24">
        <f>AVERAGEA(R302:R304,R306:R308)</f>
        <v>2.0875000000000021</v>
      </c>
      <c r="T302" s="24">
        <f>STDEVA(R302:R304,R306:R308)</f>
        <v>0.14771594362153104</v>
      </c>
      <c r="U302" s="26"/>
      <c r="V302" s="21">
        <v>38.284999999999997</v>
      </c>
      <c r="W302" s="21">
        <f>P302-V302</f>
        <v>0.1010000000000062</v>
      </c>
      <c r="X302" s="21">
        <f>V302-O302</f>
        <v>0.64799999999999613</v>
      </c>
      <c r="Y302" s="21">
        <f t="shared" ref="Y302:Y304" si="306">(X302/$Q302)*100</f>
        <v>86.51535380507265</v>
      </c>
      <c r="Z302" s="21">
        <f>((P302-V302)/Q302)*100</f>
        <v>13.484646194927356</v>
      </c>
      <c r="AA302" s="21">
        <f>AVERAGEA(Y302:Y304)</f>
        <v>52.239896289806886</v>
      </c>
      <c r="AB302" s="21">
        <f>AVERAGEA(Z302:Z304)</f>
        <v>47.760103710193128</v>
      </c>
      <c r="AC302" s="9">
        <f>STDEVA(Y302:Y304)</f>
        <v>29.685304145079787</v>
      </c>
      <c r="AD302" s="9">
        <f>STDEVA(Z302:Z304)</f>
        <v>29.685304145079812</v>
      </c>
    </row>
    <row r="303" spans="1:30" ht="15.5" customHeight="1">
      <c r="B303" s="12"/>
      <c r="F303" s="12"/>
      <c r="G303" s="62">
        <v>2.31</v>
      </c>
      <c r="H303" s="62">
        <v>2.4</v>
      </c>
      <c r="I303" s="62">
        <v>2.2400000000000002</v>
      </c>
      <c r="J303" s="62">
        <v>2.3166666666666669</v>
      </c>
      <c r="K303" s="55"/>
      <c r="L303" s="22" t="s">
        <v>191</v>
      </c>
      <c r="M303" s="22" t="s">
        <v>201</v>
      </c>
      <c r="N303" s="22">
        <v>400</v>
      </c>
      <c r="O303" s="21">
        <v>38.457999999999998</v>
      </c>
      <c r="P303" s="21">
        <v>39.317999999999998</v>
      </c>
      <c r="Q303" s="21">
        <f t="shared" si="290"/>
        <v>0.85999999999999943</v>
      </c>
      <c r="R303" s="21">
        <f t="shared" ref="R303:R304" si="307">Q303/0.4</f>
        <v>2.1499999999999986</v>
      </c>
      <c r="S303" s="21"/>
      <c r="T303" s="21"/>
      <c r="U303" s="26"/>
      <c r="V303" s="21">
        <v>38.756999999999998</v>
      </c>
      <c r="W303" s="21">
        <f>P303-V303</f>
        <v>0.56099999999999994</v>
      </c>
      <c r="X303" s="21">
        <f>V303-O303</f>
        <v>0.29899999999999949</v>
      </c>
      <c r="Y303" s="21">
        <f t="shared" si="306"/>
        <v>34.767441860465084</v>
      </c>
      <c r="Z303" s="21">
        <f>((P303-V303)/Q303)*100</f>
        <v>65.23255813953493</v>
      </c>
      <c r="AA303" s="21"/>
      <c r="AB303" s="21"/>
      <c r="AC303" s="9"/>
      <c r="AD303" s="9"/>
    </row>
    <row r="304" spans="1:30" ht="15.5" customHeight="1">
      <c r="B304" s="12"/>
      <c r="F304" s="12"/>
      <c r="G304" s="62">
        <v>2.31</v>
      </c>
      <c r="H304" s="62">
        <v>2.4</v>
      </c>
      <c r="I304" s="62">
        <v>2.2400000000000002</v>
      </c>
      <c r="J304" s="62">
        <v>2.3166666666666669</v>
      </c>
      <c r="K304" s="55"/>
      <c r="L304" s="22" t="s">
        <v>192</v>
      </c>
      <c r="M304" s="22" t="s">
        <v>202</v>
      </c>
      <c r="N304" s="22">
        <v>400</v>
      </c>
      <c r="O304" s="21">
        <v>37.993000000000002</v>
      </c>
      <c r="P304" s="21">
        <v>38.817</v>
      </c>
      <c r="Q304" s="21">
        <f t="shared" si="290"/>
        <v>0.82399999999999807</v>
      </c>
      <c r="R304" s="21">
        <f t="shared" si="307"/>
        <v>2.0599999999999952</v>
      </c>
      <c r="S304" s="21"/>
      <c r="T304" s="21"/>
      <c r="U304" s="26"/>
      <c r="V304" s="21">
        <v>38.284999999999997</v>
      </c>
      <c r="W304" s="21">
        <f>P304-V304</f>
        <v>0.53200000000000358</v>
      </c>
      <c r="X304" s="21">
        <f>V304-O304</f>
        <v>0.29199999999999449</v>
      </c>
      <c r="Y304" s="21">
        <f t="shared" si="306"/>
        <v>35.43689320388291</v>
      </c>
      <c r="Z304" s="21">
        <f>((P304-V304)/Q304)*100</f>
        <v>64.563106796117083</v>
      </c>
      <c r="AA304" s="21"/>
      <c r="AB304" s="21"/>
      <c r="AC304" s="9"/>
      <c r="AD304" s="9"/>
    </row>
    <row r="305" spans="1:30" ht="15.5" customHeight="1">
      <c r="B305" s="12"/>
      <c r="F305" s="12"/>
      <c r="G305" s="62"/>
      <c r="H305" s="62"/>
      <c r="I305" s="62"/>
      <c r="J305" s="62"/>
      <c r="K305" s="55"/>
      <c r="L305" s="33" t="s">
        <v>4</v>
      </c>
      <c r="M305" s="33" t="s">
        <v>498</v>
      </c>
      <c r="N305" s="33">
        <v>1080</v>
      </c>
      <c r="O305" s="33">
        <v>37.43</v>
      </c>
      <c r="P305" s="33">
        <v>37.375</v>
      </c>
      <c r="Q305" s="33">
        <f t="shared" si="290"/>
        <v>-5.4999999999999716E-2</v>
      </c>
      <c r="R305" s="31">
        <f>Q305/1.08</f>
        <v>-5.0925925925925659E-2</v>
      </c>
      <c r="S305" s="36"/>
      <c r="T305" s="36"/>
      <c r="U305" s="79"/>
      <c r="V305" s="36"/>
      <c r="W305" s="36"/>
      <c r="X305" s="36"/>
      <c r="Y305" s="36"/>
      <c r="Z305" s="36"/>
      <c r="AA305" s="36"/>
      <c r="AB305" s="36"/>
      <c r="AC305" s="31"/>
      <c r="AD305" s="31"/>
    </row>
    <row r="306" spans="1:30" ht="15.5" customHeight="1">
      <c r="B306" s="69"/>
      <c r="F306" s="69"/>
      <c r="G306" s="62">
        <v>2.31</v>
      </c>
      <c r="H306" s="62">
        <v>2.4</v>
      </c>
      <c r="I306" s="62">
        <v>2.2400000000000002</v>
      </c>
      <c r="J306" s="62">
        <v>2.3166666666666669</v>
      </c>
      <c r="K306" s="55"/>
      <c r="L306" s="2" t="s">
        <v>2</v>
      </c>
      <c r="M306" s="2" t="s">
        <v>159</v>
      </c>
      <c r="N306" s="2">
        <v>400</v>
      </c>
      <c r="O306" s="9">
        <v>36.360999999999997</v>
      </c>
      <c r="P306" s="9">
        <v>37.149000000000001</v>
      </c>
      <c r="Q306" s="9">
        <f t="shared" si="290"/>
        <v>0.78800000000000381</v>
      </c>
      <c r="R306" s="9">
        <f>Q306/0.4</f>
        <v>1.9700000000000095</v>
      </c>
      <c r="S306" s="21"/>
      <c r="T306" s="21"/>
      <c r="V306" s="48"/>
      <c r="W306" s="48"/>
      <c r="X306" s="48"/>
      <c r="Y306" s="48"/>
      <c r="Z306" s="48"/>
      <c r="AA306" s="21"/>
      <c r="AB306" s="21"/>
      <c r="AC306" s="9"/>
      <c r="AD306" s="9"/>
    </row>
    <row r="307" spans="1:30" ht="15.5" customHeight="1">
      <c r="B307" s="12"/>
      <c r="F307" s="12"/>
      <c r="G307" s="62">
        <v>2.31</v>
      </c>
      <c r="H307" s="62">
        <v>2.4</v>
      </c>
      <c r="I307" s="62">
        <v>2.2400000000000002</v>
      </c>
      <c r="J307" s="62">
        <v>2.3166666666666669</v>
      </c>
      <c r="K307" s="55"/>
      <c r="L307" s="2" t="s">
        <v>130</v>
      </c>
      <c r="M307" s="2" t="s">
        <v>160</v>
      </c>
      <c r="N307" s="2">
        <v>400</v>
      </c>
      <c r="O307" s="9">
        <v>37.643000000000001</v>
      </c>
      <c r="P307" s="9">
        <v>38.533999999999999</v>
      </c>
      <c r="Q307" s="9">
        <f t="shared" si="290"/>
        <v>0.89099999999999824</v>
      </c>
      <c r="R307" s="9">
        <f t="shared" ref="R307:R308" si="308">Q307/0.4</f>
        <v>2.2274999999999956</v>
      </c>
      <c r="S307" s="21"/>
      <c r="T307" s="21"/>
      <c r="V307" s="48"/>
      <c r="W307" s="48"/>
      <c r="X307" s="48"/>
      <c r="Y307" s="48"/>
      <c r="Z307" s="48"/>
      <c r="AA307" s="21"/>
      <c r="AB307" s="21"/>
      <c r="AC307" s="9"/>
      <c r="AD307" s="9"/>
    </row>
    <row r="308" spans="1:30" ht="15.5" customHeight="1" thickBot="1">
      <c r="A308" s="116"/>
      <c r="B308" s="73"/>
      <c r="C308" s="6"/>
      <c r="D308" s="6"/>
      <c r="E308" s="6"/>
      <c r="F308" s="12"/>
      <c r="G308" s="62">
        <v>2.31</v>
      </c>
      <c r="H308" s="62">
        <v>2.4</v>
      </c>
      <c r="I308" s="81">
        <v>2.2400000000000002</v>
      </c>
      <c r="J308" s="81">
        <v>2.3166666666666669</v>
      </c>
      <c r="K308" s="58"/>
      <c r="L308" s="3" t="s">
        <v>144</v>
      </c>
      <c r="M308" s="3" t="s">
        <v>161</v>
      </c>
      <c r="N308" s="3">
        <v>400</v>
      </c>
      <c r="O308" s="10">
        <v>37.360999999999997</v>
      </c>
      <c r="P308" s="10">
        <v>38.259</v>
      </c>
      <c r="Q308" s="10">
        <f t="shared" si="290"/>
        <v>0.89800000000000324</v>
      </c>
      <c r="R308" s="10">
        <f t="shared" si="308"/>
        <v>2.2450000000000081</v>
      </c>
      <c r="S308" s="42"/>
      <c r="T308" s="42"/>
      <c r="U308" s="6"/>
      <c r="V308" s="49"/>
      <c r="W308" s="49"/>
      <c r="X308" s="49"/>
      <c r="Y308" s="49"/>
      <c r="Z308" s="49"/>
      <c r="AA308" s="42"/>
      <c r="AB308" s="42"/>
      <c r="AC308" s="10"/>
      <c r="AD308" s="10"/>
    </row>
    <row r="309" spans="1:30" ht="15.5" customHeight="1">
      <c r="A309" s="117" t="s">
        <v>279</v>
      </c>
      <c r="B309" s="20" t="s">
        <v>162</v>
      </c>
      <c r="C309" s="2" t="s">
        <v>627</v>
      </c>
      <c r="D309" s="2" t="s">
        <v>628</v>
      </c>
      <c r="E309" s="2" t="s">
        <v>629</v>
      </c>
      <c r="F309" s="20">
        <v>22</v>
      </c>
      <c r="G309" s="8">
        <v>5.01</v>
      </c>
      <c r="H309" s="8">
        <v>4.92</v>
      </c>
      <c r="I309" s="2">
        <v>5.03</v>
      </c>
      <c r="J309" s="9">
        <f t="shared" ref="J309" si="309">AVERAGEA(G309:I309)</f>
        <v>4.9866666666666672</v>
      </c>
      <c r="K309" s="30">
        <f>STDEVA(G309:I309)</f>
        <v>5.8594652770823243E-2</v>
      </c>
      <c r="L309" s="22" t="s">
        <v>188</v>
      </c>
      <c r="M309" s="22" t="s">
        <v>203</v>
      </c>
      <c r="N309" s="22">
        <v>300</v>
      </c>
      <c r="O309" s="21">
        <v>37.469000000000001</v>
      </c>
      <c r="P309" s="21">
        <v>38.615000000000002</v>
      </c>
      <c r="Q309" s="21">
        <f t="shared" si="290"/>
        <v>1.1460000000000008</v>
      </c>
      <c r="R309" s="21">
        <f>Q309/0.3</f>
        <v>3.8200000000000029</v>
      </c>
      <c r="S309" s="21">
        <f>AVERAGEA(R309:R314)</f>
        <v>3.9466666666666623</v>
      </c>
      <c r="T309" s="21">
        <f>STDEVA(R309:R314)</f>
        <v>0.15212567903619398</v>
      </c>
      <c r="U309" s="27"/>
      <c r="V309" s="21">
        <v>38.148000000000003</v>
      </c>
      <c r="W309" s="21">
        <f>P309-V309</f>
        <v>0.46699999999999875</v>
      </c>
      <c r="X309" s="21">
        <f>V309-O309</f>
        <v>0.67900000000000205</v>
      </c>
      <c r="Y309" s="21">
        <f t="shared" ref="Y309:Y311" si="310">(X309/$Q309)*100</f>
        <v>59.249563699825615</v>
      </c>
      <c r="Z309" s="21">
        <f>((P309-V309)/Q309)*100</f>
        <v>40.750436300174378</v>
      </c>
      <c r="AA309" s="21">
        <f>AVERAGEA(Y309:Y311)</f>
        <v>56.510126675451922</v>
      </c>
      <c r="AB309" s="21">
        <f>AVERAGEA(Z309:Z311)</f>
        <v>43.489873324548078</v>
      </c>
      <c r="AC309" s="9">
        <f>STDEVA(Y309:Y311)</f>
        <v>2.6148591960745073</v>
      </c>
      <c r="AD309" s="9">
        <f>STDEVA(Z309:Z311)</f>
        <v>2.6148591960745109</v>
      </c>
    </row>
    <row r="310" spans="1:30" ht="15.5" customHeight="1">
      <c r="B310" s="12"/>
      <c r="F310" s="12"/>
      <c r="G310" s="54">
        <v>5.01</v>
      </c>
      <c r="H310" s="54">
        <v>4.92</v>
      </c>
      <c r="I310" s="54">
        <v>5.03</v>
      </c>
      <c r="J310" s="54">
        <v>4.9866666666666672</v>
      </c>
      <c r="K310" s="59"/>
      <c r="L310" s="22" t="s">
        <v>191</v>
      </c>
      <c r="M310" s="22" t="s">
        <v>204</v>
      </c>
      <c r="N310" s="22">
        <v>300</v>
      </c>
      <c r="O310" s="21">
        <v>36.945</v>
      </c>
      <c r="P310" s="21">
        <v>38.17</v>
      </c>
      <c r="Q310" s="21">
        <f t="shared" si="290"/>
        <v>1.2250000000000014</v>
      </c>
      <c r="R310" s="21">
        <f t="shared" ref="R310:R311" si="311">Q310/0.3</f>
        <v>4.0833333333333384</v>
      </c>
      <c r="S310" s="21"/>
      <c r="T310" s="21"/>
      <c r="U310" s="26"/>
      <c r="V310" s="21">
        <v>37.606999999999999</v>
      </c>
      <c r="W310" s="21">
        <f>P310-V310</f>
        <v>0.56300000000000239</v>
      </c>
      <c r="X310" s="21">
        <f>V310-O310</f>
        <v>0.66199999999999903</v>
      </c>
      <c r="Y310" s="21">
        <f t="shared" si="310"/>
        <v>54.040816326530475</v>
      </c>
      <c r="Z310" s="21">
        <f>((P310-V310)/Q310)*100</f>
        <v>45.959183673469525</v>
      </c>
      <c r="AA310" s="21"/>
      <c r="AB310" s="21"/>
      <c r="AC310" s="9"/>
      <c r="AD310" s="9"/>
    </row>
    <row r="311" spans="1:30" ht="15.5" customHeight="1">
      <c r="B311" s="12"/>
      <c r="F311" s="12"/>
      <c r="G311" s="54">
        <v>5.01</v>
      </c>
      <c r="H311" s="54">
        <v>4.92</v>
      </c>
      <c r="I311" s="54">
        <v>5.03</v>
      </c>
      <c r="J311" s="54">
        <v>4.9866666666666672</v>
      </c>
      <c r="K311" s="59"/>
      <c r="L311" s="22" t="s">
        <v>192</v>
      </c>
      <c r="M311" s="22" t="s">
        <v>205</v>
      </c>
      <c r="N311" s="22">
        <v>300</v>
      </c>
      <c r="O311" s="21">
        <v>37.664000000000001</v>
      </c>
      <c r="P311" s="21">
        <v>38.914000000000001</v>
      </c>
      <c r="Q311" s="21">
        <f t="shared" si="290"/>
        <v>1.25</v>
      </c>
      <c r="R311" s="21">
        <f t="shared" si="311"/>
        <v>4.166666666666667</v>
      </c>
      <c r="S311" s="21"/>
      <c r="T311" s="21"/>
      <c r="U311" s="26"/>
      <c r="V311" s="21">
        <v>38.366999999999997</v>
      </c>
      <c r="W311" s="21">
        <f>P311-V311</f>
        <v>0.54700000000000415</v>
      </c>
      <c r="X311" s="21">
        <f>V311-O311</f>
        <v>0.70299999999999585</v>
      </c>
      <c r="Y311" s="21">
        <f t="shared" si="310"/>
        <v>56.239999999999668</v>
      </c>
      <c r="Z311" s="21">
        <f>((P311-V311)/Q311)*100</f>
        <v>43.760000000000332</v>
      </c>
      <c r="AA311" s="21"/>
      <c r="AB311" s="21"/>
      <c r="AC311" s="9"/>
      <c r="AD311" s="9"/>
    </row>
    <row r="312" spans="1:30" ht="15.5" customHeight="1">
      <c r="B312" s="69"/>
      <c r="F312" s="69"/>
      <c r="G312" s="54">
        <v>5.01</v>
      </c>
      <c r="H312" s="54">
        <v>4.92</v>
      </c>
      <c r="I312" s="54">
        <v>5.03</v>
      </c>
      <c r="J312" s="54">
        <v>4.9866666666666672</v>
      </c>
      <c r="K312" s="59"/>
      <c r="L312" s="2" t="s">
        <v>2</v>
      </c>
      <c r="M312" s="2" t="s">
        <v>163</v>
      </c>
      <c r="N312" s="2">
        <v>300</v>
      </c>
      <c r="O312" s="9">
        <v>36.661000000000001</v>
      </c>
      <c r="P312" s="9">
        <v>37.792999999999999</v>
      </c>
      <c r="Q312" s="9">
        <f t="shared" si="290"/>
        <v>1.1319999999999979</v>
      </c>
      <c r="R312" s="9">
        <f>Q312/0.3</f>
        <v>3.7733333333333263</v>
      </c>
      <c r="S312" s="21"/>
      <c r="T312" s="21"/>
      <c r="V312" s="48"/>
      <c r="W312" s="48"/>
      <c r="X312" s="48"/>
      <c r="Y312" s="48"/>
      <c r="Z312" s="48"/>
      <c r="AA312" s="21"/>
      <c r="AB312" s="21"/>
      <c r="AC312" s="9"/>
      <c r="AD312" s="9"/>
    </row>
    <row r="313" spans="1:30" ht="15.5" customHeight="1">
      <c r="B313" s="12"/>
      <c r="F313" s="12"/>
      <c r="G313" s="54">
        <v>5.01</v>
      </c>
      <c r="H313" s="54">
        <v>4.92</v>
      </c>
      <c r="I313" s="54">
        <v>5.03</v>
      </c>
      <c r="J313" s="54">
        <v>4.9866666666666672</v>
      </c>
      <c r="K313" s="59"/>
      <c r="L313" s="2" t="s">
        <v>130</v>
      </c>
      <c r="M313" s="2" t="s">
        <v>164</v>
      </c>
      <c r="N313" s="2">
        <v>300</v>
      </c>
      <c r="O313" s="9">
        <v>36.561</v>
      </c>
      <c r="P313" s="9">
        <v>37.729999999999997</v>
      </c>
      <c r="Q313" s="9">
        <f t="shared" si="290"/>
        <v>1.1689999999999969</v>
      </c>
      <c r="R313" s="9">
        <f t="shared" ref="R313:R316" si="312">Q313/0.3</f>
        <v>3.8966666666666567</v>
      </c>
      <c r="S313" s="21"/>
      <c r="T313" s="21"/>
      <c r="V313" s="48"/>
      <c r="W313" s="48"/>
      <c r="X313" s="48"/>
      <c r="Y313" s="48"/>
      <c r="Z313" s="48"/>
      <c r="AA313" s="21"/>
      <c r="AB313" s="21"/>
      <c r="AC313" s="9"/>
      <c r="AD313" s="9"/>
    </row>
    <row r="314" spans="1:30" ht="15.5" customHeight="1" thickBot="1">
      <c r="A314" s="116"/>
      <c r="B314" s="73"/>
      <c r="C314" s="6"/>
      <c r="D314" s="6"/>
      <c r="E314" s="6"/>
      <c r="F314" s="12"/>
      <c r="G314" s="54">
        <v>5.01</v>
      </c>
      <c r="H314" s="54">
        <v>4.92</v>
      </c>
      <c r="I314" s="54">
        <v>5.03</v>
      </c>
      <c r="J314" s="57">
        <v>4.9866666666666672</v>
      </c>
      <c r="K314" s="60"/>
      <c r="L314" s="3" t="s">
        <v>144</v>
      </c>
      <c r="M314" s="3" t="s">
        <v>165</v>
      </c>
      <c r="N314" s="3">
        <v>300</v>
      </c>
      <c r="O314" s="10">
        <v>37.828000000000003</v>
      </c>
      <c r="P314" s="10">
        <v>39.01</v>
      </c>
      <c r="Q314" s="10">
        <f t="shared" si="290"/>
        <v>1.1819999999999951</v>
      </c>
      <c r="R314" s="10">
        <f t="shared" si="312"/>
        <v>3.9399999999999835</v>
      </c>
      <c r="S314" s="42"/>
      <c r="T314" s="42"/>
      <c r="U314" s="6"/>
      <c r="V314" s="49"/>
      <c r="W314" s="49"/>
      <c r="X314" s="49"/>
      <c r="Y314" s="49"/>
      <c r="Z314" s="49"/>
      <c r="AA314" s="42"/>
      <c r="AB314" s="42"/>
      <c r="AC314" s="10"/>
      <c r="AD314" s="10"/>
    </row>
    <row r="315" spans="1:30" ht="15.5" customHeight="1">
      <c r="A315" s="117" t="s">
        <v>280</v>
      </c>
      <c r="B315" s="20" t="s">
        <v>166</v>
      </c>
      <c r="C315" t="s">
        <v>630</v>
      </c>
      <c r="D315" t="s">
        <v>631</v>
      </c>
      <c r="E315" t="s">
        <v>632</v>
      </c>
      <c r="F315" s="20">
        <v>11</v>
      </c>
      <c r="G315" s="8">
        <v>5.29</v>
      </c>
      <c r="H315" s="8">
        <v>5.6</v>
      </c>
      <c r="I315" s="8">
        <v>5.31</v>
      </c>
      <c r="J315" s="9">
        <f>AVERAGEA(G315:I315)</f>
        <v>5.3999999999999995</v>
      </c>
      <c r="K315" s="30">
        <f>STDEVA(G315:I315)</f>
        <v>0.17349351572897462</v>
      </c>
      <c r="L315" s="22" t="s">
        <v>188</v>
      </c>
      <c r="M315" s="22" t="s">
        <v>206</v>
      </c>
      <c r="N315" s="22">
        <v>300</v>
      </c>
      <c r="O315" s="21">
        <v>36.183999999999997</v>
      </c>
      <c r="P315" s="21">
        <v>37.427</v>
      </c>
      <c r="Q315" s="21">
        <f t="shared" si="290"/>
        <v>1.2430000000000021</v>
      </c>
      <c r="R315" s="21">
        <f t="shared" si="312"/>
        <v>4.1433333333333406</v>
      </c>
      <c r="S315" s="21">
        <f>AVERAGEA(R315:R317,R319:R321)</f>
        <v>4.2838888888888844</v>
      </c>
      <c r="T315" s="21">
        <f>STDEVA(R315:R317,R319:R321)</f>
        <v>0.13972062071094427</v>
      </c>
      <c r="U315" s="15"/>
      <c r="V315" s="21">
        <v>36.753999999999998</v>
      </c>
      <c r="W315" s="21">
        <f>P315-V315</f>
        <v>0.67300000000000182</v>
      </c>
      <c r="X315" s="21">
        <f>V315-O315</f>
        <v>0.57000000000000028</v>
      </c>
      <c r="Y315" s="21">
        <f t="shared" ref="Y315:Y317" si="313">(X315/$Q315)*100</f>
        <v>45.856798069187391</v>
      </c>
      <c r="Z315" s="21">
        <f>((P315-V315)/Q315)*100</f>
        <v>54.143201930812602</v>
      </c>
      <c r="AA315" s="21">
        <f>AVERAGEA(Y315:Y317)</f>
        <v>46.596691777664944</v>
      </c>
      <c r="AB315" s="21">
        <f>AVERAGEA(Z315:Z317)</f>
        <v>53.403308222335056</v>
      </c>
      <c r="AC315" s="9">
        <f>STDEVA(Y315:Y317)</f>
        <v>4.5727314316679966</v>
      </c>
      <c r="AD315" s="9">
        <f>STDEVA(Z315:Z317)</f>
        <v>4.5727314316679921</v>
      </c>
    </row>
    <row r="316" spans="1:30" ht="15.5" customHeight="1">
      <c r="B316" s="12"/>
      <c r="F316" s="12"/>
      <c r="G316" s="54">
        <v>5.29</v>
      </c>
      <c r="H316" s="54">
        <v>5.6</v>
      </c>
      <c r="I316" s="54">
        <v>5.31</v>
      </c>
      <c r="J316" s="54">
        <v>5.3999999999999995</v>
      </c>
      <c r="K316" s="59"/>
      <c r="L316" s="22" t="s">
        <v>191</v>
      </c>
      <c r="M316" s="22" t="s">
        <v>207</v>
      </c>
      <c r="N316" s="22">
        <v>300</v>
      </c>
      <c r="O316" s="21">
        <v>37.232999999999997</v>
      </c>
      <c r="P316" s="21">
        <v>38.537999999999997</v>
      </c>
      <c r="Q316" s="21">
        <f t="shared" si="290"/>
        <v>1.3049999999999997</v>
      </c>
      <c r="R316" s="21">
        <f t="shared" si="312"/>
        <v>4.3499999999999996</v>
      </c>
      <c r="S316" s="21"/>
      <c r="T316" s="21"/>
      <c r="V316" s="21">
        <v>37.905000000000001</v>
      </c>
      <c r="W316" s="21">
        <f>P316-V316</f>
        <v>0.63299999999999557</v>
      </c>
      <c r="X316" s="21">
        <f>V316-O316</f>
        <v>0.67200000000000415</v>
      </c>
      <c r="Y316" s="21">
        <f t="shared" si="313"/>
        <v>51.494252873563553</v>
      </c>
      <c r="Z316" s="21">
        <f>((P316-V316)/Q316)*100</f>
        <v>48.505747126436454</v>
      </c>
      <c r="AA316" s="21"/>
      <c r="AB316" s="21"/>
      <c r="AC316" s="9"/>
      <c r="AD316" s="9"/>
    </row>
    <row r="317" spans="1:30" ht="15.5" customHeight="1">
      <c r="B317" s="12"/>
      <c r="F317" s="12"/>
      <c r="G317" s="54">
        <v>5.29</v>
      </c>
      <c r="H317" s="54">
        <v>5.6</v>
      </c>
      <c r="I317" s="54">
        <v>5.31</v>
      </c>
      <c r="J317" s="54">
        <v>5.3999999999999995</v>
      </c>
      <c r="K317" s="59"/>
      <c r="L317" s="22" t="s">
        <v>192</v>
      </c>
      <c r="M317" s="22" t="s">
        <v>208</v>
      </c>
      <c r="N317" s="22">
        <v>300</v>
      </c>
      <c r="O317" s="21">
        <v>37.911000000000001</v>
      </c>
      <c r="P317" s="21">
        <v>39.140999999999998</v>
      </c>
      <c r="Q317" s="21">
        <f t="shared" si="290"/>
        <v>1.2299999999999969</v>
      </c>
      <c r="R317" s="21">
        <f>Q317/0.3</f>
        <v>4.0999999999999899</v>
      </c>
      <c r="S317" s="21"/>
      <c r="T317" s="21"/>
      <c r="V317" s="21">
        <v>38.433</v>
      </c>
      <c r="W317" s="21">
        <f>P317-V317</f>
        <v>0.70799999999999841</v>
      </c>
      <c r="X317" s="21">
        <f>V317-O317</f>
        <v>0.52199999999999847</v>
      </c>
      <c r="Y317" s="21">
        <f t="shared" si="313"/>
        <v>42.439024390243887</v>
      </c>
      <c r="Z317" s="21">
        <f>((P317-V317)/Q317)*100</f>
        <v>57.560975609756113</v>
      </c>
      <c r="AA317" s="21"/>
      <c r="AB317" s="21"/>
      <c r="AC317" s="9"/>
      <c r="AD317" s="9"/>
    </row>
    <row r="318" spans="1:30" ht="15.5" customHeight="1">
      <c r="B318" s="69"/>
      <c r="F318" s="69"/>
      <c r="G318" s="54">
        <v>5.29</v>
      </c>
      <c r="H318" s="54">
        <v>5.6</v>
      </c>
      <c r="I318" s="54">
        <v>5.31</v>
      </c>
      <c r="J318" s="54">
        <v>5.3999999999999995</v>
      </c>
      <c r="K318" s="59"/>
      <c r="L318" s="33" t="s">
        <v>133</v>
      </c>
      <c r="M318" s="33" t="s">
        <v>167</v>
      </c>
      <c r="N318" s="33">
        <v>1080</v>
      </c>
      <c r="O318" s="31">
        <v>36.317999999999998</v>
      </c>
      <c r="P318" s="31">
        <v>36.274000000000001</v>
      </c>
      <c r="Q318" s="31">
        <f t="shared" si="290"/>
        <v>-4.399999999999693E-2</v>
      </c>
      <c r="R318" s="31">
        <f>Q318/1.08</f>
        <v>-4.0740740740737899E-2</v>
      </c>
      <c r="S318" s="36"/>
      <c r="T318" s="36"/>
      <c r="U318" s="35"/>
      <c r="V318" s="51"/>
      <c r="W318" s="51"/>
      <c r="X318" s="51"/>
      <c r="Y318" s="51"/>
      <c r="Z318" s="51"/>
      <c r="AA318" s="36"/>
      <c r="AB318" s="36"/>
      <c r="AC318" s="31"/>
      <c r="AD318" s="31"/>
    </row>
    <row r="319" spans="1:30" ht="15.5" customHeight="1">
      <c r="B319" s="12"/>
      <c r="F319" s="12"/>
      <c r="G319" s="54">
        <v>5.29</v>
      </c>
      <c r="H319" s="54">
        <v>5.6</v>
      </c>
      <c r="I319" s="54">
        <v>5.31</v>
      </c>
      <c r="J319" s="54">
        <v>5.3999999999999995</v>
      </c>
      <c r="K319" s="59"/>
      <c r="L319" s="2" t="s">
        <v>2</v>
      </c>
      <c r="M319" s="2" t="s">
        <v>168</v>
      </c>
      <c r="N319" s="2">
        <v>300</v>
      </c>
      <c r="O319" s="9">
        <v>35.96</v>
      </c>
      <c r="P319" s="9">
        <v>37.283000000000001</v>
      </c>
      <c r="Q319" s="9">
        <f t="shared" si="290"/>
        <v>1.3230000000000004</v>
      </c>
      <c r="R319" s="9">
        <f>Q319/0.3</f>
        <v>4.4100000000000019</v>
      </c>
      <c r="S319" s="21"/>
      <c r="T319" s="21"/>
      <c r="V319" s="48"/>
      <c r="W319" s="48"/>
      <c r="X319" s="48"/>
      <c r="Y319" s="48"/>
      <c r="Z319" s="48"/>
      <c r="AA319" s="21"/>
      <c r="AB319" s="21"/>
      <c r="AC319" s="9"/>
      <c r="AD319" s="9"/>
    </row>
    <row r="320" spans="1:30" ht="15.5" customHeight="1">
      <c r="B320" s="12"/>
      <c r="F320" s="12"/>
      <c r="G320" s="54">
        <v>5.29</v>
      </c>
      <c r="H320" s="54">
        <v>5.6</v>
      </c>
      <c r="I320" s="54">
        <v>5.31</v>
      </c>
      <c r="J320" s="54">
        <v>5.3999999999999995</v>
      </c>
      <c r="K320" s="59"/>
      <c r="L320" s="2" t="s">
        <v>130</v>
      </c>
      <c r="M320" s="2" t="s">
        <v>169</v>
      </c>
      <c r="N320" s="2">
        <v>300</v>
      </c>
      <c r="O320" s="9">
        <v>36.783000000000001</v>
      </c>
      <c r="P320" s="9">
        <v>38.113999999999997</v>
      </c>
      <c r="Q320" s="9">
        <f t="shared" si="290"/>
        <v>1.330999999999996</v>
      </c>
      <c r="R320" s="9">
        <f t="shared" ref="R320:R323" si="314">Q320/0.3</f>
        <v>4.4366666666666532</v>
      </c>
      <c r="S320" s="21"/>
      <c r="T320" s="21"/>
      <c r="V320" s="48"/>
      <c r="W320" s="48"/>
      <c r="X320" s="48"/>
      <c r="Y320" s="48"/>
      <c r="Z320" s="48"/>
      <c r="AA320" s="21"/>
      <c r="AB320" s="21"/>
      <c r="AC320" s="9"/>
      <c r="AD320" s="9"/>
    </row>
    <row r="321" spans="1:30" ht="15.5" customHeight="1" thickBot="1">
      <c r="A321" s="116"/>
      <c r="B321" s="73"/>
      <c r="C321" s="3"/>
      <c r="D321" s="3"/>
      <c r="E321" s="3"/>
      <c r="F321" s="73"/>
      <c r="G321" s="57">
        <v>5.29</v>
      </c>
      <c r="H321" s="57">
        <v>5.6</v>
      </c>
      <c r="I321" s="57">
        <v>5.31</v>
      </c>
      <c r="J321" s="57">
        <v>5.3999999999999995</v>
      </c>
      <c r="K321" s="60"/>
      <c r="L321" s="3" t="s">
        <v>144</v>
      </c>
      <c r="M321" s="3" t="s">
        <v>170</v>
      </c>
      <c r="N321" s="3">
        <v>300</v>
      </c>
      <c r="O321" s="10">
        <v>36.164000000000001</v>
      </c>
      <c r="P321" s="10">
        <v>37.442999999999998</v>
      </c>
      <c r="Q321" s="10">
        <f t="shared" si="290"/>
        <v>1.2789999999999964</v>
      </c>
      <c r="R321" s="10">
        <f t="shared" si="314"/>
        <v>4.2633333333333212</v>
      </c>
      <c r="S321" s="42"/>
      <c r="T321" s="42"/>
      <c r="U321" s="6"/>
      <c r="V321" s="49"/>
      <c r="W321" s="49"/>
      <c r="X321" s="49"/>
      <c r="Y321" s="49"/>
      <c r="Z321" s="49"/>
      <c r="AA321" s="42"/>
      <c r="AB321" s="42"/>
      <c r="AC321" s="10"/>
      <c r="AD321" s="10"/>
    </row>
    <row r="322" spans="1:30" ht="15.5" customHeight="1">
      <c r="A322" s="112" t="s">
        <v>479</v>
      </c>
      <c r="B322" s="20" t="s">
        <v>480</v>
      </c>
      <c r="C322" s="8" t="s">
        <v>633</v>
      </c>
      <c r="D322" s="8" t="s">
        <v>634</v>
      </c>
      <c r="E322" s="8" t="s">
        <v>635</v>
      </c>
      <c r="F322" s="12">
        <v>37</v>
      </c>
      <c r="G322" s="2">
        <v>1.98</v>
      </c>
      <c r="H322" s="2">
        <v>2.0099999999999998</v>
      </c>
      <c r="I322" s="2">
        <v>1.98</v>
      </c>
      <c r="J322" s="9">
        <f>AVERAGEA(G322:I322)</f>
        <v>1.99</v>
      </c>
      <c r="K322" s="30">
        <f>STDEVA(G322:I322)</f>
        <v>1.7320508075688659E-2</v>
      </c>
      <c r="L322" s="22" t="s">
        <v>188</v>
      </c>
      <c r="M322" s="2" t="s">
        <v>481</v>
      </c>
      <c r="N322" s="2">
        <v>400</v>
      </c>
      <c r="O322" s="9">
        <v>37.655999999999999</v>
      </c>
      <c r="P322" s="9">
        <v>38.481000000000002</v>
      </c>
      <c r="Q322" s="9">
        <f t="shared" ref="Q322:Q327" si="315">P322-O322</f>
        <v>0.82500000000000284</v>
      </c>
      <c r="R322" s="9">
        <f t="shared" si="314"/>
        <v>2.7500000000000098</v>
      </c>
      <c r="S322" s="21">
        <f>AVERAGEA(R322:R327)</f>
        <v>3.2350000000000083</v>
      </c>
      <c r="T322" s="21">
        <f>STDEVA(R322:R327)</f>
        <v>0.63316752215436467</v>
      </c>
      <c r="V322" s="48"/>
      <c r="W322" s="48"/>
      <c r="X322" s="48"/>
      <c r="Y322" s="48"/>
      <c r="Z322" s="48"/>
      <c r="AA322" s="21"/>
      <c r="AB322" s="21"/>
      <c r="AC322" s="9"/>
      <c r="AD322" s="9"/>
    </row>
    <row r="323" spans="1:30" ht="15.5" customHeight="1">
      <c r="B323" s="12"/>
      <c r="F323" s="12"/>
      <c r="G323" s="54">
        <v>1.98</v>
      </c>
      <c r="H323" s="54">
        <v>2.0099999999999998</v>
      </c>
      <c r="I323" s="54">
        <v>1.98</v>
      </c>
      <c r="J323" s="62">
        <f t="shared" ref="J323:J327" si="316">AVERAGEA(G323:I323)</f>
        <v>1.99</v>
      </c>
      <c r="K323" s="55"/>
      <c r="L323" s="22" t="s">
        <v>191</v>
      </c>
      <c r="M323" s="2" t="s">
        <v>483</v>
      </c>
      <c r="N323" s="2">
        <v>400</v>
      </c>
      <c r="O323" s="9">
        <v>36.911000000000001</v>
      </c>
      <c r="P323" s="9">
        <v>37.877000000000002</v>
      </c>
      <c r="Q323" s="9">
        <f t="shared" si="315"/>
        <v>0.96600000000000108</v>
      </c>
      <c r="R323" s="9">
        <f t="shared" si="314"/>
        <v>3.2200000000000037</v>
      </c>
      <c r="S323" s="21"/>
      <c r="T323" s="21"/>
      <c r="V323" s="48"/>
      <c r="W323" s="48"/>
      <c r="X323" s="48"/>
      <c r="Y323" s="48"/>
      <c r="Z323" s="48"/>
      <c r="AA323" s="21"/>
      <c r="AB323" s="21"/>
      <c r="AC323" s="9"/>
      <c r="AD323" s="9"/>
    </row>
    <row r="324" spans="1:30" ht="15.5" customHeight="1">
      <c r="B324" s="12"/>
      <c r="F324" s="12"/>
      <c r="G324" s="54">
        <v>1.98</v>
      </c>
      <c r="H324" s="54">
        <v>2.0099999999999998</v>
      </c>
      <c r="I324" s="54">
        <v>1.98</v>
      </c>
      <c r="J324" s="62">
        <f t="shared" si="316"/>
        <v>1.99</v>
      </c>
      <c r="K324" s="55"/>
      <c r="L324" s="22" t="s">
        <v>192</v>
      </c>
      <c r="M324" s="2" t="s">
        <v>482</v>
      </c>
      <c r="N324" s="2">
        <v>400</v>
      </c>
      <c r="O324" s="9">
        <v>36.362000000000002</v>
      </c>
      <c r="P324" s="9">
        <v>37.707999999999998</v>
      </c>
      <c r="Q324" s="9">
        <f t="shared" si="315"/>
        <v>1.3459999999999965</v>
      </c>
      <c r="R324" s="9">
        <f t="shared" ref="R324:R327" si="317">Q324/0.3</f>
        <v>4.4866666666666557</v>
      </c>
      <c r="S324" s="21"/>
      <c r="T324" s="21"/>
      <c r="V324" s="48"/>
      <c r="W324" s="48"/>
      <c r="X324" s="48"/>
      <c r="Y324" s="48"/>
      <c r="Z324" s="48"/>
      <c r="AA324" s="21"/>
      <c r="AB324" s="21"/>
      <c r="AC324" s="9"/>
      <c r="AD324" s="9"/>
    </row>
    <row r="325" spans="1:30" ht="15.5" customHeight="1">
      <c r="B325" s="12"/>
      <c r="F325" s="12"/>
      <c r="G325" s="54">
        <v>1.98</v>
      </c>
      <c r="H325" s="54">
        <v>2.0099999999999998</v>
      </c>
      <c r="I325" s="54">
        <v>1.98</v>
      </c>
      <c r="J325" s="62">
        <f t="shared" si="316"/>
        <v>1.99</v>
      </c>
      <c r="K325" s="55"/>
      <c r="L325" s="2" t="s">
        <v>2</v>
      </c>
      <c r="M325" s="2" t="s">
        <v>484</v>
      </c>
      <c r="N325" s="2">
        <v>400</v>
      </c>
      <c r="O325" s="9">
        <v>37.406999999999996</v>
      </c>
      <c r="P325" s="9">
        <v>38.322000000000003</v>
      </c>
      <c r="Q325" s="9">
        <f t="shared" si="315"/>
        <v>0.91500000000000625</v>
      </c>
      <c r="R325" s="9">
        <f t="shared" si="317"/>
        <v>3.0500000000000211</v>
      </c>
      <c r="S325" s="21"/>
      <c r="T325" s="21"/>
      <c r="V325" s="48"/>
      <c r="W325" s="48"/>
      <c r="X325" s="48"/>
      <c r="Y325" s="48"/>
      <c r="Z325" s="48"/>
      <c r="AA325" s="21"/>
      <c r="AB325" s="21"/>
      <c r="AC325" s="9"/>
      <c r="AD325" s="9"/>
    </row>
    <row r="326" spans="1:30" ht="15.5" customHeight="1">
      <c r="B326" s="12"/>
      <c r="F326" s="12"/>
      <c r="G326" s="54">
        <v>1.98</v>
      </c>
      <c r="H326" s="54">
        <v>2.0099999999999998</v>
      </c>
      <c r="I326" s="54">
        <v>1.98</v>
      </c>
      <c r="J326" s="62">
        <f t="shared" ref="J326" si="318">AVERAGEA(G326:I326)</f>
        <v>1.99</v>
      </c>
      <c r="K326" s="55"/>
      <c r="L326" s="2" t="s">
        <v>130</v>
      </c>
      <c r="M326" s="2" t="s">
        <v>485</v>
      </c>
      <c r="N326" s="2">
        <v>400</v>
      </c>
      <c r="O326" s="9">
        <v>38.445999999999998</v>
      </c>
      <c r="P326" s="9">
        <v>39.35</v>
      </c>
      <c r="Q326" s="9">
        <f t="shared" si="315"/>
        <v>0.90400000000000347</v>
      </c>
      <c r="R326" s="9">
        <f t="shared" si="317"/>
        <v>3.0133333333333452</v>
      </c>
      <c r="S326" s="21"/>
      <c r="T326" s="21"/>
      <c r="V326" s="48"/>
      <c r="W326" s="48"/>
      <c r="X326" s="48"/>
      <c r="Y326" s="48"/>
      <c r="Z326" s="48"/>
      <c r="AA326" s="21"/>
      <c r="AB326" s="21"/>
      <c r="AC326" s="9"/>
      <c r="AD326" s="9"/>
    </row>
    <row r="327" spans="1:30" ht="15.5" customHeight="1" thickBot="1">
      <c r="B327" s="12"/>
      <c r="C327" s="3"/>
      <c r="D327" s="3"/>
      <c r="E327" s="3"/>
      <c r="F327" s="12"/>
      <c r="G327" s="54">
        <v>1.98</v>
      </c>
      <c r="H327" s="54">
        <v>2.0099999999999998</v>
      </c>
      <c r="I327" s="54">
        <v>1.98</v>
      </c>
      <c r="J327" s="81">
        <f t="shared" si="316"/>
        <v>1.99</v>
      </c>
      <c r="K327" s="58"/>
      <c r="L327" s="3" t="s">
        <v>144</v>
      </c>
      <c r="M327" s="3" t="s">
        <v>486</v>
      </c>
      <c r="N327" s="3">
        <v>400</v>
      </c>
      <c r="O327" s="10">
        <v>36.591999999999999</v>
      </c>
      <c r="P327" s="10">
        <v>37.459000000000003</v>
      </c>
      <c r="Q327" s="10">
        <f t="shared" si="315"/>
        <v>0.86700000000000443</v>
      </c>
      <c r="R327" s="10">
        <f t="shared" si="317"/>
        <v>2.8900000000000148</v>
      </c>
      <c r="S327" s="42"/>
      <c r="T327" s="42"/>
      <c r="U327" s="6"/>
      <c r="V327" s="49"/>
      <c r="W327" s="49"/>
      <c r="X327" s="49"/>
      <c r="Y327" s="49"/>
      <c r="Z327" s="49"/>
      <c r="AA327" s="21"/>
      <c r="AB327" s="42"/>
      <c r="AC327" s="10"/>
      <c r="AD327" s="10"/>
    </row>
    <row r="328" spans="1:30" ht="15.5" customHeight="1">
      <c r="A328" s="117" t="s">
        <v>281</v>
      </c>
      <c r="B328" s="20" t="s">
        <v>171</v>
      </c>
      <c r="C328" t="s">
        <v>636</v>
      </c>
      <c r="D328" t="s">
        <v>637</v>
      </c>
      <c r="E328" t="s">
        <v>638</v>
      </c>
      <c r="F328" s="20">
        <v>13</v>
      </c>
      <c r="G328" s="8">
        <v>1.91</v>
      </c>
      <c r="H328" s="8">
        <v>2.08</v>
      </c>
      <c r="I328" s="8">
        <v>1.8</v>
      </c>
      <c r="J328" s="9">
        <f t="shared" ref="J328" si="319">AVERAGEA(G328:I328)</f>
        <v>1.93</v>
      </c>
      <c r="K328" s="30">
        <f>STDEVA(G328:I328)</f>
        <v>0.14106735979665888</v>
      </c>
      <c r="L328" s="32" t="s">
        <v>209</v>
      </c>
      <c r="M328" s="32" t="s">
        <v>210</v>
      </c>
      <c r="N328" s="32">
        <v>1080</v>
      </c>
      <c r="O328" s="36">
        <v>36.423000000000002</v>
      </c>
      <c r="P328" s="36">
        <v>36.347000000000001</v>
      </c>
      <c r="Q328" s="36">
        <f t="shared" si="290"/>
        <v>-7.6000000000000512E-2</v>
      </c>
      <c r="R328" s="36">
        <f>Q328/1.08</f>
        <v>-7.0370370370370833E-2</v>
      </c>
      <c r="S328" s="36"/>
      <c r="T328" s="36"/>
      <c r="U328" s="35"/>
      <c r="V328" s="31">
        <v>36.116</v>
      </c>
      <c r="W328" s="31">
        <f>P328-V328</f>
        <v>0.23100000000000165</v>
      </c>
      <c r="X328" s="38">
        <f>V328-O328</f>
        <v>-0.30700000000000216</v>
      </c>
      <c r="Y328" s="38"/>
      <c r="Z328" s="51"/>
      <c r="AA328" s="86"/>
      <c r="AB328" s="36"/>
      <c r="AC328" s="31"/>
      <c r="AD328" s="31"/>
    </row>
    <row r="329" spans="1:30" ht="15.5" customHeight="1">
      <c r="B329" s="12"/>
      <c r="F329" s="12"/>
      <c r="G329" s="54">
        <v>1.91</v>
      </c>
      <c r="H329" s="54">
        <v>2.08</v>
      </c>
      <c r="I329" s="54">
        <v>1.8</v>
      </c>
      <c r="J329" s="62">
        <v>1.93</v>
      </c>
      <c r="K329" s="55"/>
      <c r="L329" s="22" t="s">
        <v>188</v>
      </c>
      <c r="M329" s="22" t="s">
        <v>211</v>
      </c>
      <c r="N329" s="22">
        <v>270</v>
      </c>
      <c r="O329" s="21">
        <v>37.173999999999999</v>
      </c>
      <c r="P329" s="21">
        <v>37.621000000000002</v>
      </c>
      <c r="Q329" s="21">
        <f t="shared" si="290"/>
        <v>0.44700000000000273</v>
      </c>
      <c r="R329" s="21">
        <f>Q329/0.27</f>
        <v>1.6555555555555657</v>
      </c>
      <c r="S329" s="21">
        <f>AVERAGEA(R329:R334)</f>
        <v>1.7663580246913604</v>
      </c>
      <c r="T329" s="21">
        <f>STDEVA(R329:R334)</f>
        <v>0.12809540054786506</v>
      </c>
      <c r="V329" s="21">
        <v>37.264000000000003</v>
      </c>
      <c r="W329" s="21">
        <f>P329-V329</f>
        <v>0.35699999999999932</v>
      </c>
      <c r="X329" s="21">
        <f>V329-O329</f>
        <v>9.0000000000003411E-2</v>
      </c>
      <c r="Y329" s="21">
        <f t="shared" ref="Y329:Y331" si="320">(X329/$Q329)*100</f>
        <v>20.134228187920105</v>
      </c>
      <c r="Z329" s="21">
        <f>((P329-V329)/Q329)*100</f>
        <v>79.865771812079899</v>
      </c>
      <c r="AA329" s="21">
        <f>AVERAGEA(Y329:Y331)</f>
        <v>26.697548876568575</v>
      </c>
      <c r="AB329" s="21">
        <f>AVERAGEA(Z329:Z331)</f>
        <v>73.302451123431425</v>
      </c>
      <c r="AC329" s="9">
        <f>STDEVA(Y329:Y331)</f>
        <v>9.2819371320905777</v>
      </c>
      <c r="AD329" s="9">
        <f>STDEVA(Z329:Z331)</f>
        <v>9.2819371320905937</v>
      </c>
    </row>
    <row r="330" spans="1:30" ht="15.5" customHeight="1">
      <c r="B330" s="12"/>
      <c r="F330" s="12"/>
      <c r="G330" s="54">
        <v>1.91</v>
      </c>
      <c r="H330" s="54">
        <v>2.08</v>
      </c>
      <c r="I330" s="54">
        <v>1.8</v>
      </c>
      <c r="J330" s="62">
        <v>1.93</v>
      </c>
      <c r="K330" s="55"/>
      <c r="L330" s="22" t="s">
        <v>191</v>
      </c>
      <c r="M330" s="22" t="s">
        <v>212</v>
      </c>
      <c r="N330" s="22">
        <v>270</v>
      </c>
      <c r="O330" s="21">
        <v>37.633000000000003</v>
      </c>
      <c r="P330" s="21">
        <v>38.088999999999999</v>
      </c>
      <c r="Q330" s="21">
        <f t="shared" si="290"/>
        <v>0.45599999999999596</v>
      </c>
      <c r="R330" s="21">
        <f t="shared" ref="R330" si="321">Q330/0.27</f>
        <v>1.6888888888888738</v>
      </c>
      <c r="S330" s="21"/>
      <c r="T330" s="21"/>
      <c r="V330" s="21">
        <v>37.585000000000001</v>
      </c>
      <c r="W330" s="21">
        <f>P330-V330</f>
        <v>0.50399999999999778</v>
      </c>
      <c r="X330" s="25">
        <f>V330-O330</f>
        <v>-4.8000000000001819E-2</v>
      </c>
      <c r="Y330" s="21"/>
      <c r="Z330" s="21"/>
      <c r="AA330" s="21"/>
      <c r="AB330" s="21"/>
      <c r="AC330" s="9"/>
      <c r="AD330" s="9"/>
    </row>
    <row r="331" spans="1:30" ht="15.5" customHeight="1">
      <c r="B331" s="12"/>
      <c r="F331" s="12"/>
      <c r="G331" s="54">
        <v>1.91</v>
      </c>
      <c r="H331" s="54">
        <v>2.08</v>
      </c>
      <c r="I331" s="54">
        <v>1.8</v>
      </c>
      <c r="J331" s="62">
        <v>1.93</v>
      </c>
      <c r="K331" s="55"/>
      <c r="L331" s="22" t="s">
        <v>192</v>
      </c>
      <c r="M331" s="22" t="s">
        <v>213</v>
      </c>
      <c r="N331" s="22">
        <v>270</v>
      </c>
      <c r="O331" s="21">
        <v>37.5</v>
      </c>
      <c r="P331" s="21">
        <v>37.96</v>
      </c>
      <c r="Q331" s="21">
        <f t="shared" si="290"/>
        <v>0.46000000000000085</v>
      </c>
      <c r="R331" s="21">
        <f>Q331/0.27</f>
        <v>1.7037037037037068</v>
      </c>
      <c r="S331" s="21"/>
      <c r="T331" s="21"/>
      <c r="V331" s="21">
        <v>37.652999999999999</v>
      </c>
      <c r="W331" s="21">
        <f>P331-V331</f>
        <v>0.30700000000000216</v>
      </c>
      <c r="X331" s="21">
        <f>V331-O331</f>
        <v>0.15299999999999869</v>
      </c>
      <c r="Y331" s="21">
        <f t="shared" si="320"/>
        <v>33.260869565217043</v>
      </c>
      <c r="Z331" s="21">
        <f>((P331-V331)/Q331)*100</f>
        <v>66.73913043478295</v>
      </c>
      <c r="AA331" s="21"/>
      <c r="AB331" s="21"/>
      <c r="AC331" s="9"/>
      <c r="AD331" s="9"/>
    </row>
    <row r="332" spans="1:30" ht="15.5" customHeight="1">
      <c r="B332" s="69"/>
      <c r="F332" s="69"/>
      <c r="G332" s="54">
        <v>1.91</v>
      </c>
      <c r="H332" s="54">
        <v>2.08</v>
      </c>
      <c r="I332" s="54">
        <v>1.8</v>
      </c>
      <c r="J332" s="62">
        <v>1.93</v>
      </c>
      <c r="K332" s="55"/>
      <c r="L332" s="2" t="s">
        <v>2</v>
      </c>
      <c r="M332" s="2" t="s">
        <v>172</v>
      </c>
      <c r="N332" s="2">
        <v>400</v>
      </c>
      <c r="O332" s="9">
        <v>38.295000000000002</v>
      </c>
      <c r="P332" s="9">
        <v>39.051000000000002</v>
      </c>
      <c r="Q332" s="9">
        <f t="shared" si="290"/>
        <v>0.75600000000000023</v>
      </c>
      <c r="R332" s="9">
        <f>Q332/0.4</f>
        <v>1.8900000000000006</v>
      </c>
      <c r="S332" s="21"/>
      <c r="T332" s="21"/>
      <c r="V332" s="48"/>
      <c r="W332" s="48"/>
      <c r="X332" s="48"/>
      <c r="Y332" s="48"/>
      <c r="Z332" s="48"/>
      <c r="AA332" s="21"/>
      <c r="AB332" s="21"/>
      <c r="AC332" s="9"/>
      <c r="AD332" s="9"/>
    </row>
    <row r="333" spans="1:30" ht="15.5" customHeight="1">
      <c r="B333" s="69"/>
      <c r="F333" s="69"/>
      <c r="G333" s="54">
        <v>1.91</v>
      </c>
      <c r="H333" s="54">
        <v>2.08</v>
      </c>
      <c r="I333" s="54">
        <v>1.8</v>
      </c>
      <c r="J333" s="62">
        <v>1.93</v>
      </c>
      <c r="K333" s="55"/>
      <c r="L333" s="2" t="s">
        <v>130</v>
      </c>
      <c r="M333" s="2" t="s">
        <v>173</v>
      </c>
      <c r="N333" s="2">
        <v>400</v>
      </c>
      <c r="O333" s="9">
        <v>36.908999999999999</v>
      </c>
      <c r="P333" s="9">
        <v>37.587000000000003</v>
      </c>
      <c r="Q333" s="9">
        <f t="shared" si="290"/>
        <v>0.67800000000000438</v>
      </c>
      <c r="R333" s="9">
        <f t="shared" ref="R333:R334" si="322">Q333/0.4</f>
        <v>1.6950000000000109</v>
      </c>
      <c r="S333" s="21"/>
      <c r="T333" s="21"/>
      <c r="V333" s="48"/>
      <c r="W333" s="48"/>
      <c r="X333" s="48"/>
      <c r="Y333" s="48"/>
      <c r="Z333" s="48"/>
      <c r="AA333" s="21"/>
      <c r="AB333" s="21"/>
      <c r="AC333" s="9"/>
      <c r="AD333" s="9"/>
    </row>
    <row r="334" spans="1:30" ht="15.5" customHeight="1" thickBot="1">
      <c r="A334" s="116"/>
      <c r="B334" s="73"/>
      <c r="C334" s="3"/>
      <c r="D334" s="3"/>
      <c r="E334" s="3"/>
      <c r="F334" s="73"/>
      <c r="G334" s="57">
        <v>1.91</v>
      </c>
      <c r="H334" s="57">
        <v>2.08</v>
      </c>
      <c r="I334" s="57">
        <v>1.8</v>
      </c>
      <c r="J334" s="81">
        <v>1.93</v>
      </c>
      <c r="K334" s="58"/>
      <c r="L334" s="3" t="s">
        <v>144</v>
      </c>
      <c r="M334" s="3" t="s">
        <v>174</v>
      </c>
      <c r="N334" s="3">
        <v>400</v>
      </c>
      <c r="O334" s="10">
        <v>37</v>
      </c>
      <c r="P334" s="10">
        <v>37.786000000000001</v>
      </c>
      <c r="Q334" s="10">
        <f t="shared" si="290"/>
        <v>0.78600000000000136</v>
      </c>
      <c r="R334" s="10">
        <f t="shared" si="322"/>
        <v>1.9650000000000034</v>
      </c>
      <c r="S334" s="42"/>
      <c r="T334" s="42"/>
      <c r="U334" s="6"/>
      <c r="V334" s="49"/>
      <c r="W334" s="49"/>
      <c r="X334" s="49"/>
      <c r="Y334" s="49"/>
      <c r="Z334" s="49"/>
      <c r="AA334" s="42"/>
      <c r="AB334" s="42"/>
      <c r="AC334" s="10"/>
      <c r="AD334" s="10"/>
    </row>
    <row r="335" spans="1:30" ht="15.5" customHeight="1">
      <c r="A335" s="117" t="s">
        <v>282</v>
      </c>
      <c r="B335" s="12" t="s">
        <v>175</v>
      </c>
      <c r="C335" t="s">
        <v>639</v>
      </c>
      <c r="D335" t="s">
        <v>640</v>
      </c>
      <c r="E335" t="s">
        <v>641</v>
      </c>
      <c r="F335" s="12">
        <v>20</v>
      </c>
      <c r="G335" s="2">
        <v>0.54</v>
      </c>
      <c r="H335" s="2">
        <v>1.1200000000000001</v>
      </c>
      <c r="I335" s="2">
        <v>0.59</v>
      </c>
      <c r="J335" s="9">
        <f t="shared" ref="J335" si="323">AVERAGEA(G335:I335)</f>
        <v>0.75</v>
      </c>
      <c r="K335" s="30">
        <f>STDEVA(G335:I335)</f>
        <v>0.32140317359976422</v>
      </c>
      <c r="L335" s="22" t="s">
        <v>188</v>
      </c>
      <c r="M335" s="22" t="s">
        <v>214</v>
      </c>
      <c r="N335" s="22">
        <v>635</v>
      </c>
      <c r="O335" s="21">
        <v>37.347999999999999</v>
      </c>
      <c r="P335" s="21">
        <v>38.347999999999999</v>
      </c>
      <c r="Q335" s="21">
        <f t="shared" si="290"/>
        <v>1</v>
      </c>
      <c r="R335" s="21">
        <f>Q335/0.635</f>
        <v>1.5748031496062991</v>
      </c>
      <c r="S335" s="21">
        <f>AVERAGEA(R335:R340)</f>
        <v>0.73517060367454301</v>
      </c>
      <c r="T335" s="21">
        <f>STDEVA(R335:R340)</f>
        <v>0.4116023519931884</v>
      </c>
      <c r="U335" s="15"/>
      <c r="V335" s="50">
        <v>37.935000000000002</v>
      </c>
      <c r="W335" s="21">
        <f>P335-V335</f>
        <v>0.4129999999999967</v>
      </c>
      <c r="X335" s="21">
        <f>V335-O335</f>
        <v>0.5870000000000033</v>
      </c>
      <c r="Y335" s="21">
        <f t="shared" ref="Y335" si="324">(X335/$Q335)*100</f>
        <v>58.70000000000033</v>
      </c>
      <c r="Z335" s="21">
        <f>((P335-V335)/Q335)*100</f>
        <v>41.29999999999967</v>
      </c>
      <c r="AA335" s="21">
        <f>AVERAGEA(Y335:Y337)</f>
        <v>58.70000000000033</v>
      </c>
      <c r="AB335" s="21">
        <f>AVERAGEA(Z335:Z337)</f>
        <v>41.29999999999967</v>
      </c>
      <c r="AC335" s="9"/>
      <c r="AD335" s="9"/>
    </row>
    <row r="336" spans="1:30" ht="15.5" customHeight="1">
      <c r="B336" s="12"/>
      <c r="F336" s="2"/>
      <c r="G336" s="53">
        <v>0.54</v>
      </c>
      <c r="H336" s="54">
        <v>1.1200000000000001</v>
      </c>
      <c r="I336" s="54">
        <v>0.59</v>
      </c>
      <c r="J336" s="62">
        <f t="shared" ref="J336:J338" si="325">AVERAGEA(G336:I336)</f>
        <v>0.75</v>
      </c>
      <c r="K336" s="55"/>
      <c r="L336" s="22" t="s">
        <v>191</v>
      </c>
      <c r="M336" s="22" t="s">
        <v>215</v>
      </c>
      <c r="N336" s="22">
        <v>635</v>
      </c>
      <c r="O336" s="21">
        <v>36.164999999999999</v>
      </c>
      <c r="P336" s="21">
        <v>36.511000000000003</v>
      </c>
      <c r="Q336" s="21">
        <f t="shared" si="290"/>
        <v>0.34600000000000364</v>
      </c>
      <c r="R336" s="21">
        <f t="shared" ref="R336:R337" si="326">Q336/0.635</f>
        <v>0.54488188976378527</v>
      </c>
      <c r="S336" s="21"/>
      <c r="T336" s="21"/>
      <c r="V336" s="21">
        <v>36.075000000000003</v>
      </c>
      <c r="W336" s="21">
        <f>P336-V336</f>
        <v>0.43599999999999994</v>
      </c>
      <c r="X336" s="25">
        <f>V336-O336</f>
        <v>-8.9999999999996305E-2</v>
      </c>
      <c r="Y336" s="25"/>
      <c r="Z336" s="25"/>
      <c r="AA336" s="21"/>
      <c r="AB336" s="21"/>
      <c r="AC336" s="9"/>
      <c r="AD336" s="9"/>
    </row>
    <row r="337" spans="1:30" ht="15.5" customHeight="1">
      <c r="B337" s="12"/>
      <c r="F337" s="2"/>
      <c r="G337" s="53">
        <v>0.54</v>
      </c>
      <c r="H337" s="54">
        <v>1.1200000000000001</v>
      </c>
      <c r="I337" s="54">
        <v>0.59</v>
      </c>
      <c r="J337" s="62">
        <f t="shared" si="325"/>
        <v>0.75</v>
      </c>
      <c r="K337" s="55"/>
      <c r="L337" s="22" t="s">
        <v>192</v>
      </c>
      <c r="M337" s="22" t="s">
        <v>216</v>
      </c>
      <c r="N337" s="22">
        <v>635</v>
      </c>
      <c r="O337" s="21">
        <v>37.222999999999999</v>
      </c>
      <c r="P337" s="21">
        <v>37.597000000000001</v>
      </c>
      <c r="Q337" s="21">
        <f t="shared" si="290"/>
        <v>0.37400000000000233</v>
      </c>
      <c r="R337" s="21">
        <f t="shared" si="326"/>
        <v>0.58897637795275959</v>
      </c>
      <c r="S337" s="21"/>
      <c r="T337" s="21"/>
      <c r="V337" s="21">
        <v>37.201000000000001</v>
      </c>
      <c r="W337" s="21">
        <f>P337-V337</f>
        <v>0.3960000000000008</v>
      </c>
      <c r="X337" s="25">
        <f>V337-O337</f>
        <v>-2.1999999999998465E-2</v>
      </c>
      <c r="Y337" s="25"/>
      <c r="Z337" s="25"/>
      <c r="AA337" s="21"/>
      <c r="AB337" s="21"/>
      <c r="AC337" s="9"/>
      <c r="AD337" s="9"/>
    </row>
    <row r="338" spans="1:30" ht="15.5" customHeight="1">
      <c r="B338" s="69"/>
      <c r="G338" s="53">
        <v>0.54</v>
      </c>
      <c r="H338" s="54">
        <v>1.1200000000000001</v>
      </c>
      <c r="I338" s="54">
        <v>0.59</v>
      </c>
      <c r="J338" s="62">
        <f t="shared" si="325"/>
        <v>0.75</v>
      </c>
      <c r="K338" s="55"/>
      <c r="L338" s="2" t="s">
        <v>2</v>
      </c>
      <c r="M338" s="2" t="s">
        <v>176</v>
      </c>
      <c r="N338" s="2">
        <v>635</v>
      </c>
      <c r="O338" s="9">
        <v>36.545999999999999</v>
      </c>
      <c r="P338" s="9">
        <v>36.905000000000001</v>
      </c>
      <c r="Q338" s="9">
        <f t="shared" si="290"/>
        <v>0.35900000000000176</v>
      </c>
      <c r="R338" s="9">
        <f>Q338/0.635</f>
        <v>0.56535433070866414</v>
      </c>
      <c r="S338" s="21"/>
      <c r="T338" s="21"/>
      <c r="V338" s="43"/>
      <c r="W338" s="43"/>
      <c r="X338" s="43"/>
      <c r="Y338" s="48"/>
      <c r="Z338" s="48"/>
      <c r="AA338" s="21"/>
      <c r="AB338" s="21"/>
      <c r="AC338" s="9"/>
      <c r="AD338" s="9"/>
    </row>
    <row r="339" spans="1:30" ht="15.5" customHeight="1">
      <c r="B339" s="12"/>
      <c r="C339" s="2"/>
      <c r="D339" s="2"/>
      <c r="E339" s="2"/>
      <c r="F339" s="2"/>
      <c r="G339" s="53">
        <v>0.54</v>
      </c>
      <c r="H339" s="54">
        <v>1.1200000000000001</v>
      </c>
      <c r="I339" s="54">
        <v>0.59</v>
      </c>
      <c r="J339" s="62">
        <f t="shared" ref="J339:J340" si="327">AVERAGEA(G339:I339)</f>
        <v>0.75</v>
      </c>
      <c r="K339" s="55"/>
      <c r="L339" s="2" t="s">
        <v>130</v>
      </c>
      <c r="M339" s="2" t="s">
        <v>177</v>
      </c>
      <c r="N339" s="2">
        <v>635</v>
      </c>
      <c r="O339" s="9">
        <v>37.655000000000001</v>
      </c>
      <c r="P339" s="9">
        <v>38.011000000000003</v>
      </c>
      <c r="Q339" s="9">
        <f t="shared" si="290"/>
        <v>0.35600000000000165</v>
      </c>
      <c r="R339" s="9">
        <f t="shared" ref="R339:R340" si="328">Q339/0.635</f>
        <v>0.56062992125984512</v>
      </c>
      <c r="S339" s="21"/>
      <c r="T339" s="21"/>
      <c r="V339" s="48"/>
      <c r="W339" s="48"/>
      <c r="X339" s="48"/>
      <c r="Y339" s="48"/>
      <c r="Z339" s="48"/>
      <c r="AA339" s="21"/>
      <c r="AB339" s="21"/>
      <c r="AC339" s="9"/>
      <c r="AD339" s="9"/>
    </row>
    <row r="340" spans="1:30" ht="15.5" customHeight="1" thickBot="1">
      <c r="A340" s="116"/>
      <c r="B340" s="73"/>
      <c r="C340" s="3"/>
      <c r="D340" s="3"/>
      <c r="E340" s="3"/>
      <c r="F340" s="2"/>
      <c r="G340" s="53">
        <v>0.54</v>
      </c>
      <c r="H340" s="54">
        <v>1.1200000000000001</v>
      </c>
      <c r="I340" s="54">
        <v>0.59</v>
      </c>
      <c r="J340" s="81">
        <f t="shared" si="327"/>
        <v>0.75</v>
      </c>
      <c r="K340" s="58"/>
      <c r="L340" s="3" t="s">
        <v>144</v>
      </c>
      <c r="M340" s="3" t="s">
        <v>178</v>
      </c>
      <c r="N340" s="3">
        <v>635</v>
      </c>
      <c r="O340" s="10">
        <v>36.939</v>
      </c>
      <c r="P340" s="10">
        <v>37.305</v>
      </c>
      <c r="Q340" s="10">
        <f t="shared" si="290"/>
        <v>0.36599999999999966</v>
      </c>
      <c r="R340" s="10">
        <f t="shared" si="328"/>
        <v>0.57637795275590498</v>
      </c>
      <c r="S340" s="42"/>
      <c r="T340" s="42"/>
      <c r="U340" s="6"/>
      <c r="V340" s="49"/>
      <c r="W340" s="49"/>
      <c r="X340" s="49"/>
      <c r="Y340" s="49"/>
      <c r="Z340" s="49"/>
      <c r="AA340" s="42"/>
      <c r="AB340" s="42"/>
      <c r="AC340" s="10"/>
      <c r="AD340" s="10"/>
    </row>
    <row r="341" spans="1:30" ht="15.5" customHeight="1">
      <c r="A341" s="117" t="s">
        <v>283</v>
      </c>
      <c r="B341" s="20" t="s">
        <v>179</v>
      </c>
      <c r="C341" t="s">
        <v>642</v>
      </c>
      <c r="D341" t="s">
        <v>643</v>
      </c>
      <c r="E341" t="s">
        <v>644</v>
      </c>
      <c r="F341" s="8">
        <v>74</v>
      </c>
      <c r="G341" s="19">
        <v>0.47</v>
      </c>
      <c r="H341" s="8">
        <v>0.42</v>
      </c>
      <c r="I341" s="8">
        <v>0.46</v>
      </c>
      <c r="J341" s="9">
        <f>AVERAGEA(G341:I341)</f>
        <v>0.44999999999999996</v>
      </c>
      <c r="K341" s="30">
        <f>STDEVA(G341:I341)</f>
        <v>2.6457513110645911E-2</v>
      </c>
      <c r="L341" s="22" t="s">
        <v>188</v>
      </c>
      <c r="M341" s="22" t="s">
        <v>217</v>
      </c>
      <c r="N341" s="22">
        <v>1080</v>
      </c>
      <c r="O341" s="21">
        <v>38.281999999999996</v>
      </c>
      <c r="P341" s="21">
        <v>38.835999999999999</v>
      </c>
      <c r="Q341" s="21">
        <f t="shared" si="290"/>
        <v>0.55400000000000205</v>
      </c>
      <c r="R341" s="21">
        <f>Q341/1.08</f>
        <v>0.51296296296296484</v>
      </c>
      <c r="S341" s="21">
        <f>AVERAGEA(R341:R347)</f>
        <v>0.42116402116402174</v>
      </c>
      <c r="T341" s="21">
        <f>STDEVA(R341:R347)</f>
        <v>0.66666397216778517</v>
      </c>
      <c r="U341" s="15"/>
      <c r="V341" s="21"/>
      <c r="W341" s="21"/>
      <c r="X341" s="21"/>
      <c r="Y341" s="21"/>
      <c r="Z341" s="21"/>
      <c r="AA341" s="21"/>
      <c r="AB341" s="21"/>
      <c r="AC341" s="9"/>
      <c r="AD341" s="9"/>
    </row>
    <row r="342" spans="1:30" ht="15.5" customHeight="1">
      <c r="B342" s="12"/>
      <c r="F342" s="2"/>
      <c r="G342" s="53">
        <v>0.47</v>
      </c>
      <c r="H342" s="54">
        <v>0.42</v>
      </c>
      <c r="I342" s="54">
        <v>0.46</v>
      </c>
      <c r="J342" s="54">
        <v>0.44999999999999996</v>
      </c>
      <c r="K342" s="59"/>
      <c r="L342" s="22" t="s">
        <v>191</v>
      </c>
      <c r="M342" s="22" t="s">
        <v>218</v>
      </c>
      <c r="N342" s="22">
        <v>1080</v>
      </c>
      <c r="O342" s="21">
        <v>37.362000000000002</v>
      </c>
      <c r="P342" s="21">
        <v>37.975000000000001</v>
      </c>
      <c r="Q342" s="21">
        <f t="shared" si="290"/>
        <v>0.61299999999999955</v>
      </c>
      <c r="R342" s="21">
        <f t="shared" ref="R342" si="329">Q342/1.08</f>
        <v>0.56759259259259209</v>
      </c>
      <c r="S342" s="21"/>
      <c r="T342" s="21"/>
      <c r="V342" s="21">
        <v>37.421999999999997</v>
      </c>
      <c r="W342" s="21">
        <f>P342-V342</f>
        <v>0.55300000000000438</v>
      </c>
      <c r="X342" s="21">
        <f>V342-O342</f>
        <v>5.9999999999995168E-2</v>
      </c>
      <c r="Y342" s="21">
        <f t="shared" ref="Y342:Y343" si="330">(X342/$Q342)*100</f>
        <v>9.787928221858925</v>
      </c>
      <c r="Z342" s="21">
        <f>((P342-V342)/Q342)*100</f>
        <v>90.21207177814108</v>
      </c>
      <c r="AA342" s="21">
        <f>AVERAGEA(Y342:Y344)</f>
        <v>10.321939058737364</v>
      </c>
      <c r="AB342" s="21">
        <f>AVERAGEA(Z342:Z344)</f>
        <v>89.678060941262629</v>
      </c>
      <c r="AC342" s="9">
        <f>STDEVA(Y342:Y344)</f>
        <v>0.75520536796769355</v>
      </c>
      <c r="AD342" s="9">
        <f>STDEVA(Z342:Z344)</f>
        <v>0.75520536796770232</v>
      </c>
    </row>
    <row r="343" spans="1:30" ht="15.5" customHeight="1">
      <c r="B343" s="12"/>
      <c r="C343" s="2"/>
      <c r="D343" s="2"/>
      <c r="E343" s="2"/>
      <c r="F343" s="2"/>
      <c r="G343" s="53">
        <v>0.47</v>
      </c>
      <c r="H343" s="54">
        <v>0.42</v>
      </c>
      <c r="I343" s="54">
        <v>0.46</v>
      </c>
      <c r="J343" s="54">
        <v>0.44999999999999996</v>
      </c>
      <c r="K343" s="59"/>
      <c r="L343" s="22" t="s">
        <v>192</v>
      </c>
      <c r="M343" s="22" t="s">
        <v>219</v>
      </c>
      <c r="N343" s="22">
        <v>1080</v>
      </c>
      <c r="O343" s="21">
        <v>36.81</v>
      </c>
      <c r="P343" s="21">
        <v>37.289000000000001</v>
      </c>
      <c r="Q343" s="21">
        <f t="shared" si="290"/>
        <v>0.4789999999999992</v>
      </c>
      <c r="R343" s="21">
        <f>Q343/1.08</f>
        <v>0.44351851851851776</v>
      </c>
      <c r="S343" s="21"/>
      <c r="T343" s="21"/>
      <c r="V343" s="21">
        <v>36.862000000000002</v>
      </c>
      <c r="W343" s="21">
        <f>P343-V343</f>
        <v>0.4269999999999996</v>
      </c>
      <c r="X343" s="25">
        <f>V343-O343</f>
        <v>5.1999999999999602E-2</v>
      </c>
      <c r="Y343" s="21">
        <f t="shared" si="330"/>
        <v>10.855949895615801</v>
      </c>
      <c r="Z343" s="21">
        <f>((P343-V343)/Q343)*100</f>
        <v>89.144050104384192</v>
      </c>
      <c r="AA343" s="21"/>
      <c r="AB343" s="21"/>
      <c r="AC343" s="9"/>
      <c r="AD343" s="9"/>
    </row>
    <row r="344" spans="1:30" ht="15.5" customHeight="1">
      <c r="B344" s="69"/>
      <c r="G344" s="53">
        <v>0.47</v>
      </c>
      <c r="H344" s="54">
        <v>0.42</v>
      </c>
      <c r="I344" s="54">
        <v>0.46</v>
      </c>
      <c r="J344" s="54">
        <v>0.44999999999999996</v>
      </c>
      <c r="K344" s="59"/>
      <c r="L344" s="33" t="s">
        <v>133</v>
      </c>
      <c r="M344" s="33" t="s">
        <v>180</v>
      </c>
      <c r="N344" s="33">
        <v>1080</v>
      </c>
      <c r="O344" s="31">
        <v>38.067</v>
      </c>
      <c r="P344" s="31">
        <v>37.569000000000003</v>
      </c>
      <c r="Q344" s="31">
        <f t="shared" si="290"/>
        <v>-0.49799999999999756</v>
      </c>
      <c r="R344" s="31">
        <f>Q344/1.08</f>
        <v>-0.46111111111110881</v>
      </c>
      <c r="S344" s="36"/>
      <c r="T344" s="36"/>
      <c r="U344" s="35"/>
      <c r="V344" s="51"/>
      <c r="W344" s="51"/>
      <c r="X344" s="51"/>
      <c r="Y344" s="37"/>
      <c r="Z344" s="51"/>
      <c r="AA344" s="36"/>
      <c r="AB344" s="36"/>
      <c r="AC344" s="36"/>
      <c r="AD344" s="36"/>
    </row>
    <row r="345" spans="1:30" ht="15.5" customHeight="1">
      <c r="B345" s="12"/>
      <c r="C345" s="2"/>
      <c r="D345" s="2"/>
      <c r="E345" s="2"/>
      <c r="F345" s="2"/>
      <c r="G345" s="53">
        <v>0.47</v>
      </c>
      <c r="H345" s="54">
        <v>0.42</v>
      </c>
      <c r="I345" s="54">
        <v>0.46</v>
      </c>
      <c r="J345" s="54">
        <v>0.44999999999999996</v>
      </c>
      <c r="K345" s="59"/>
      <c r="L345" s="2" t="s">
        <v>2</v>
      </c>
      <c r="M345" s="2" t="s">
        <v>181</v>
      </c>
      <c r="N345" s="2">
        <v>1080</v>
      </c>
      <c r="O345" s="9">
        <v>37.012999999999998</v>
      </c>
      <c r="P345" s="9">
        <v>36.57</v>
      </c>
      <c r="Q345" s="9">
        <f>P345-O345</f>
        <v>-0.44299999999999784</v>
      </c>
      <c r="R345" s="9">
        <f t="shared" ref="R345:R347" si="331">Q345/1.08</f>
        <v>-0.41018518518518315</v>
      </c>
      <c r="S345" s="21"/>
      <c r="T345" s="21"/>
      <c r="V345" s="48"/>
      <c r="W345" s="48"/>
      <c r="X345" s="48"/>
      <c r="Y345" s="43"/>
      <c r="Z345" s="48"/>
      <c r="AA345" s="21"/>
      <c r="AB345" s="21"/>
      <c r="AC345" s="9"/>
      <c r="AD345" s="9"/>
    </row>
    <row r="346" spans="1:30" ht="15.5" customHeight="1">
      <c r="B346" s="12"/>
      <c r="C346" s="2"/>
      <c r="D346" s="2"/>
      <c r="E346" s="2"/>
      <c r="F346" s="2"/>
      <c r="G346" s="53">
        <v>0.47</v>
      </c>
      <c r="H346" s="54">
        <v>0.42</v>
      </c>
      <c r="I346" s="54">
        <v>0.46</v>
      </c>
      <c r="J346" s="54">
        <v>0.44999999999999996</v>
      </c>
      <c r="K346" s="59"/>
      <c r="L346" s="2" t="s">
        <v>130</v>
      </c>
      <c r="M346" s="2" t="s">
        <v>182</v>
      </c>
      <c r="N346" s="2">
        <v>1080</v>
      </c>
      <c r="O346" s="9">
        <v>36.072000000000003</v>
      </c>
      <c r="P346" s="9">
        <v>37.566000000000003</v>
      </c>
      <c r="Q346" s="9">
        <f t="shared" si="290"/>
        <v>1.4939999999999998</v>
      </c>
      <c r="R346" s="9">
        <f t="shared" si="331"/>
        <v>1.3833333333333331</v>
      </c>
      <c r="S346" s="21"/>
      <c r="T346" s="21"/>
      <c r="V346" s="48"/>
      <c r="W346" s="48"/>
      <c r="X346" s="48"/>
      <c r="Y346" s="43"/>
      <c r="Z346" s="48"/>
      <c r="AA346" s="21"/>
      <c r="AB346" s="21"/>
      <c r="AC346" s="9"/>
      <c r="AD346" s="9"/>
    </row>
    <row r="347" spans="1:30" ht="15.5" customHeight="1" thickBot="1">
      <c r="A347" s="116"/>
      <c r="B347" s="73"/>
      <c r="C347" s="3"/>
      <c r="D347" s="3"/>
      <c r="E347" s="3"/>
      <c r="F347" s="2"/>
      <c r="G347" s="53">
        <v>0.47</v>
      </c>
      <c r="H347" s="54">
        <v>0.42</v>
      </c>
      <c r="I347" s="54">
        <v>0.46</v>
      </c>
      <c r="J347" s="57">
        <v>0.44999999999999996</v>
      </c>
      <c r="K347" s="60"/>
      <c r="L347" s="3" t="s">
        <v>144</v>
      </c>
      <c r="M347" s="3" t="s">
        <v>183</v>
      </c>
      <c r="N347" s="3">
        <v>1080</v>
      </c>
      <c r="O347" s="10">
        <v>37.020000000000003</v>
      </c>
      <c r="P347" s="10">
        <v>38.005000000000003</v>
      </c>
      <c r="Q347" s="10">
        <f t="shared" si="290"/>
        <v>0.98499999999999943</v>
      </c>
      <c r="R347" s="10">
        <f t="shared" si="331"/>
        <v>0.91203703703703642</v>
      </c>
      <c r="S347" s="42"/>
      <c r="T347" s="42"/>
      <c r="U347" s="6"/>
      <c r="V347" s="49"/>
      <c r="W347" s="49"/>
      <c r="X347" s="49"/>
      <c r="Y347" s="44"/>
      <c r="Z347" s="49"/>
      <c r="AA347" s="42"/>
      <c r="AB347" s="42"/>
      <c r="AC347" s="10"/>
      <c r="AD347" s="10"/>
    </row>
    <row r="348" spans="1:30" ht="15.5" customHeight="1">
      <c r="A348" s="117" t="s">
        <v>284</v>
      </c>
      <c r="B348" s="20" t="s">
        <v>184</v>
      </c>
      <c r="C348" t="s">
        <v>645</v>
      </c>
      <c r="D348" t="s">
        <v>646</v>
      </c>
      <c r="E348" t="s">
        <v>647</v>
      </c>
      <c r="F348" s="8">
        <v>15.4</v>
      </c>
      <c r="G348" s="19">
        <v>2.2599999999999998</v>
      </c>
      <c r="H348" s="8">
        <v>2.1</v>
      </c>
      <c r="I348" s="8">
        <v>2.27</v>
      </c>
      <c r="J348" s="2">
        <v>2.21</v>
      </c>
      <c r="K348" s="30">
        <f>STDEVA(G348:I348)</f>
        <v>9.5393920141694455E-2</v>
      </c>
      <c r="L348" s="22" t="s">
        <v>188</v>
      </c>
      <c r="M348" s="22" t="s">
        <v>220</v>
      </c>
      <c r="N348" s="22">
        <v>400</v>
      </c>
      <c r="O348" s="21">
        <v>36.997999999999998</v>
      </c>
      <c r="P348" s="21">
        <v>37.558</v>
      </c>
      <c r="Q348" s="21">
        <f t="shared" si="290"/>
        <v>0.56000000000000227</v>
      </c>
      <c r="R348" s="21">
        <f>Q348/0.4</f>
        <v>1.4000000000000057</v>
      </c>
      <c r="S348" s="21">
        <f>AVERAGEA(R348:R353)</f>
        <v>1.6941666666666706</v>
      </c>
      <c r="T348" s="21">
        <f>STDEVA(R348:R353)</f>
        <v>0.25239684361469994</v>
      </c>
      <c r="U348" s="27"/>
      <c r="V348" s="21">
        <v>37.164999999999999</v>
      </c>
      <c r="W348" s="21">
        <f>P348-V348</f>
        <v>0.39300000000000068</v>
      </c>
      <c r="X348" s="21">
        <f>V348-O348</f>
        <v>0.16700000000000159</v>
      </c>
      <c r="Y348" s="21">
        <f t="shared" ref="Y348:Y350" si="332">(X348/$Q348)*100</f>
        <v>29.821428571428733</v>
      </c>
      <c r="Z348" s="21">
        <f>((P348-V348)/Q348)*100</f>
        <v>70.178571428571274</v>
      </c>
      <c r="AA348" s="21">
        <f>AVERAGEA(Y348:Y350)</f>
        <v>36.295442954692824</v>
      </c>
      <c r="AB348" s="21">
        <f>AVERAGEA(Z348:Z350)</f>
        <v>63.704557045307183</v>
      </c>
      <c r="AC348" s="9">
        <f>STDEVA(Y348:Y350)</f>
        <v>7.4983452651181901</v>
      </c>
      <c r="AD348" s="9">
        <f>STDEVA(Z348:Z350)</f>
        <v>7.498345265118215</v>
      </c>
    </row>
    <row r="349" spans="1:30" ht="15.5" customHeight="1">
      <c r="B349" s="12"/>
      <c r="C349" s="2"/>
      <c r="D349" s="2"/>
      <c r="E349" s="2"/>
      <c r="F349" s="2"/>
      <c r="G349" s="53">
        <v>2.2599999999999998</v>
      </c>
      <c r="H349" s="54">
        <v>2.1</v>
      </c>
      <c r="I349" s="54">
        <v>2.27</v>
      </c>
      <c r="J349" s="54">
        <v>2.21</v>
      </c>
      <c r="K349" s="59"/>
      <c r="L349" s="22" t="s">
        <v>191</v>
      </c>
      <c r="M349" s="22" t="s">
        <v>221</v>
      </c>
      <c r="N349" s="22">
        <v>400</v>
      </c>
      <c r="O349" s="21">
        <v>37.034999999999997</v>
      </c>
      <c r="P349" s="21">
        <v>37.718000000000004</v>
      </c>
      <c r="Q349" s="21">
        <f t="shared" si="290"/>
        <v>0.68300000000000693</v>
      </c>
      <c r="R349" s="21">
        <f t="shared" ref="R349:R350" si="333">Q349/0.4</f>
        <v>1.7075000000000173</v>
      </c>
      <c r="S349" s="21"/>
      <c r="T349" s="21"/>
      <c r="U349" s="26"/>
      <c r="V349" s="21">
        <v>37.271000000000001</v>
      </c>
      <c r="W349" s="21">
        <f>P349-V349</f>
        <v>0.44700000000000273</v>
      </c>
      <c r="X349" s="21">
        <f>V349-O349</f>
        <v>0.23600000000000421</v>
      </c>
      <c r="Y349" s="21">
        <f t="shared" si="332"/>
        <v>34.553440702782112</v>
      </c>
      <c r="Z349" s="21">
        <f>((P349-V349)/Q349)*100</f>
        <v>65.446559297217888</v>
      </c>
      <c r="AA349" s="21"/>
      <c r="AB349" s="21"/>
      <c r="AC349" s="9"/>
      <c r="AD349" s="9"/>
    </row>
    <row r="350" spans="1:30" ht="15.5" customHeight="1">
      <c r="B350" s="12"/>
      <c r="C350" s="2"/>
      <c r="D350" s="2"/>
      <c r="E350" s="2"/>
      <c r="F350" s="2"/>
      <c r="G350" s="53">
        <v>2.2599999999999998</v>
      </c>
      <c r="H350" s="54">
        <v>2.1</v>
      </c>
      <c r="I350" s="54">
        <v>2.27</v>
      </c>
      <c r="J350" s="54">
        <v>2.21</v>
      </c>
      <c r="K350" s="59"/>
      <c r="L350" s="22" t="s">
        <v>192</v>
      </c>
      <c r="M350" s="22" t="s">
        <v>183</v>
      </c>
      <c r="N350" s="22">
        <v>400</v>
      </c>
      <c r="O350" s="21">
        <v>36.953000000000003</v>
      </c>
      <c r="P350" s="21">
        <v>37.781999999999996</v>
      </c>
      <c r="Q350" s="21">
        <f t="shared" si="290"/>
        <v>0.82899999999999352</v>
      </c>
      <c r="R350" s="21">
        <f t="shared" si="333"/>
        <v>2.0724999999999838</v>
      </c>
      <c r="S350" s="21"/>
      <c r="T350" s="21"/>
      <c r="U350" s="26"/>
      <c r="V350" s="21">
        <v>37.322000000000003</v>
      </c>
      <c r="W350" s="21">
        <f>P350-V350</f>
        <v>0.45999999999999375</v>
      </c>
      <c r="X350" s="21">
        <f>V350-O350</f>
        <v>0.36899999999999977</v>
      </c>
      <c r="Y350" s="21">
        <f t="shared" si="332"/>
        <v>44.511459589867627</v>
      </c>
      <c r="Z350" s="21">
        <f>((P350-V350)/Q350)*100</f>
        <v>55.488540410132373</v>
      </c>
      <c r="AA350" s="21"/>
      <c r="AB350" s="21"/>
      <c r="AC350" s="9"/>
      <c r="AD350" s="9"/>
    </row>
    <row r="351" spans="1:30" ht="15.5" customHeight="1">
      <c r="B351" s="69"/>
      <c r="G351" s="53">
        <v>2.2599999999999998</v>
      </c>
      <c r="H351" s="54">
        <v>2.1</v>
      </c>
      <c r="I351" s="54">
        <v>2.27</v>
      </c>
      <c r="J351" s="54">
        <v>2.21</v>
      </c>
      <c r="K351" s="59"/>
      <c r="L351" s="2" t="s">
        <v>2</v>
      </c>
      <c r="M351" s="2" t="s">
        <v>185</v>
      </c>
      <c r="N351" s="2">
        <v>400</v>
      </c>
      <c r="O351" s="9">
        <v>37.387</v>
      </c>
      <c r="P351" s="9">
        <v>38.118000000000002</v>
      </c>
      <c r="Q351" s="9">
        <f t="shared" si="290"/>
        <v>0.73100000000000165</v>
      </c>
      <c r="R351" s="9">
        <f>Q351/0.4</f>
        <v>1.8275000000000041</v>
      </c>
      <c r="S351" s="21"/>
      <c r="T351" s="21"/>
      <c r="V351" s="48"/>
      <c r="W351" s="48"/>
      <c r="X351" s="48"/>
      <c r="Y351" s="48"/>
      <c r="Z351" s="48"/>
      <c r="AA351" s="21"/>
      <c r="AB351" s="21"/>
      <c r="AC351" s="9"/>
      <c r="AD351" s="9"/>
    </row>
    <row r="352" spans="1:30" ht="15.5" customHeight="1">
      <c r="B352" s="12"/>
      <c r="C352" s="2"/>
      <c r="D352" s="2"/>
      <c r="E352" s="2"/>
      <c r="F352" s="2"/>
      <c r="G352" s="53">
        <v>2.2599999999999998</v>
      </c>
      <c r="H352" s="54">
        <v>2.1</v>
      </c>
      <c r="I352" s="54">
        <v>2.27</v>
      </c>
      <c r="J352" s="54">
        <v>2.21</v>
      </c>
      <c r="K352" s="59"/>
      <c r="L352" s="2" t="s">
        <v>130</v>
      </c>
      <c r="M352" s="2" t="s">
        <v>186</v>
      </c>
      <c r="N352" s="2">
        <v>400</v>
      </c>
      <c r="O352" s="9">
        <v>37.966999999999999</v>
      </c>
      <c r="P352" s="9">
        <v>38.658000000000001</v>
      </c>
      <c r="Q352" s="9">
        <f t="shared" si="290"/>
        <v>0.6910000000000025</v>
      </c>
      <c r="R352" s="9">
        <f t="shared" ref="R352:R353" si="334">Q352/0.4</f>
        <v>1.7275000000000063</v>
      </c>
      <c r="S352" s="21"/>
      <c r="T352" s="21"/>
      <c r="V352" s="48"/>
      <c r="W352" s="48"/>
      <c r="X352" s="48"/>
      <c r="Y352" s="48"/>
      <c r="Z352" s="48"/>
      <c r="AA352" s="21"/>
      <c r="AB352" s="21"/>
      <c r="AC352" s="9"/>
      <c r="AD352" s="9"/>
    </row>
    <row r="353" spans="1:30" ht="15.5" customHeight="1" thickBot="1">
      <c r="A353" s="116"/>
      <c r="B353" s="73"/>
      <c r="C353" s="3"/>
      <c r="D353" s="3"/>
      <c r="E353" s="3"/>
      <c r="F353" s="3"/>
      <c r="G353" s="56">
        <v>2.2599999999999998</v>
      </c>
      <c r="H353" s="57">
        <v>2.1</v>
      </c>
      <c r="I353" s="57">
        <v>2.27</v>
      </c>
      <c r="J353" s="57">
        <v>2.21</v>
      </c>
      <c r="K353" s="60"/>
      <c r="L353" s="3" t="s">
        <v>144</v>
      </c>
      <c r="M353" s="3" t="s">
        <v>187</v>
      </c>
      <c r="N353" s="3">
        <v>400</v>
      </c>
      <c r="O353" s="10">
        <v>37.091999999999999</v>
      </c>
      <c r="P353" s="10">
        <v>37.664000000000001</v>
      </c>
      <c r="Q353" s="10">
        <f t="shared" si="290"/>
        <v>0.57200000000000273</v>
      </c>
      <c r="R353" s="10">
        <f t="shared" si="334"/>
        <v>1.4300000000000068</v>
      </c>
      <c r="S353" s="42"/>
      <c r="T353" s="44"/>
      <c r="U353" s="6"/>
      <c r="V353" s="49"/>
      <c r="W353" s="49"/>
      <c r="X353" s="49"/>
      <c r="Y353" s="49"/>
      <c r="Z353" s="49"/>
      <c r="AA353" s="42"/>
      <c r="AB353" s="42"/>
      <c r="AC353" s="10"/>
      <c r="AD353" s="10"/>
    </row>
  </sheetData>
  <mergeCells count="1">
    <mergeCell ref="G3:J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24158402141C4FA488976C301F8BE1" ma:contentTypeVersion="14" ma:contentTypeDescription="Crée un document." ma:contentTypeScope="" ma:versionID="1ccf63d3205a906afdedf92f077bde04">
  <xsd:schema xmlns:xsd="http://www.w3.org/2001/XMLSchema" xmlns:xs="http://www.w3.org/2001/XMLSchema" xmlns:p="http://schemas.microsoft.com/office/2006/metadata/properties" xmlns:ns2="606e2381-473f-4332-b2a7-97c9eb467641" xmlns:ns3="c9aa95f5-3fa5-4379-847d-bc23daaca5fa" targetNamespace="http://schemas.microsoft.com/office/2006/metadata/properties" ma:root="true" ma:fieldsID="cd7e2d1f876a809b18c0ac16884fbbfa" ns2:_="" ns3:_="">
    <xsd:import namespace="606e2381-473f-4332-b2a7-97c9eb467641"/>
    <xsd:import namespace="c9aa95f5-3fa5-4379-847d-bc23daaca5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e2381-473f-4332-b2a7-97c9eb467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6e7cb688-3852-4548-9408-88b293ba72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a95f5-3fa5-4379-847d-bc23daaca5f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3c8813b-7139-4654-92ff-c97219ce3c1e}" ma:internalName="TaxCatchAll" ma:showField="CatchAllData" ma:web="c9aa95f5-3fa5-4379-847d-bc23daaca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6e2381-473f-4332-b2a7-97c9eb467641">
      <Terms xmlns="http://schemas.microsoft.com/office/infopath/2007/PartnerControls"/>
    </lcf76f155ced4ddcb4097134ff3c332f>
    <TaxCatchAll xmlns="c9aa95f5-3fa5-4379-847d-bc23daaca5fa" xsi:nil="true"/>
  </documentManagement>
</p:properties>
</file>

<file path=customXml/itemProps1.xml><?xml version="1.0" encoding="utf-8"?>
<ds:datastoreItem xmlns:ds="http://schemas.openxmlformats.org/officeDocument/2006/customXml" ds:itemID="{B44B3F44-6689-47C7-9184-D6D69572D204}"/>
</file>

<file path=customXml/itemProps2.xml><?xml version="1.0" encoding="utf-8"?>
<ds:datastoreItem xmlns:ds="http://schemas.openxmlformats.org/officeDocument/2006/customXml" ds:itemID="{A68CBEA4-ACA9-4804-96DC-CE418D2EEC2A}"/>
</file>

<file path=customXml/itemProps3.xml><?xml version="1.0" encoding="utf-8"?>
<ds:datastoreItem xmlns:ds="http://schemas.openxmlformats.org/officeDocument/2006/customXml" ds:itemID="{5A505E7D-5D52-46E1-9CF5-A8BE0CF40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Read Me</vt:lpstr>
      <vt:lpstr>Average SPM, PIF, POF Results </vt:lpstr>
      <vt:lpstr>Date after quality controle</vt:lpstr>
      <vt:lpstr>Complete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Microsoft Office User</cp:lastModifiedBy>
  <dcterms:created xsi:type="dcterms:W3CDTF">2024-01-18T10:46:27Z</dcterms:created>
  <dcterms:modified xsi:type="dcterms:W3CDTF">2024-02-15T17:12:27Z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0x0101005C24158402141C4FA488976C301F8BE1</vt:lpwstr>
  </property>
</Properties>
</file>